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tabRatio="538" activeTab="0"/>
  </bookViews>
  <sheets>
    <sheet name="contratos 2020" sheetId="1" r:id="rId1"/>
  </sheets>
  <definedNames/>
  <calcPr fullCalcOnLoad="1"/>
</workbook>
</file>

<file path=xl/sharedStrings.xml><?xml version="1.0" encoding="utf-8"?>
<sst xmlns="http://schemas.openxmlformats.org/spreadsheetml/2006/main" count="340" uniqueCount="315">
  <si>
    <t>FEVEREIRO</t>
  </si>
  <si>
    <t>JANEIRO</t>
  </si>
  <si>
    <t>TOTAL</t>
  </si>
  <si>
    <t>Elevadores Atlas Schindler S/A</t>
  </si>
  <si>
    <t>Nome do Fornecedor</t>
  </si>
  <si>
    <t>Objeto do Contrato</t>
  </si>
  <si>
    <t>N° do CPF/CNPJ</t>
  </si>
  <si>
    <t>controlador de acesso/porteiro</t>
  </si>
  <si>
    <t>Auditoria Contábil</t>
  </si>
  <si>
    <t>Manutenção preventiva e corretiva para elevadores</t>
  </si>
  <si>
    <t>lavagem e desinfecção de roupas</t>
  </si>
  <si>
    <t>Serviços Laboratoriais</t>
  </si>
  <si>
    <t>Despesas com Reprodução de Documentos</t>
  </si>
  <si>
    <t>Despesas com Coleta de Lixo Hospitalar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</si>
  <si>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</si>
  <si>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</si>
  <si>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</si>
  <si>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</si>
  <si>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</si>
  <si>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</si>
  <si>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</si>
  <si>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</si>
  <si>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</si>
  <si>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</si>
  <si>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</si>
  <si>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</si>
  <si>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Serviços de Coleta de Lixo Hospitalar</t>
  </si>
  <si>
    <t>CS  Soluções em Software de Gestão Empresarial Ltda</t>
  </si>
  <si>
    <t>Software da Folha de pagamento</t>
  </si>
  <si>
    <t>Software do Ativo Imobilizado (Patrimonio)</t>
  </si>
  <si>
    <t>Tele-monitoramento de sistema de segurança</t>
  </si>
  <si>
    <t>Analises fisico quimicas e bacteriológicas.</t>
  </si>
  <si>
    <t>Serviços de dosimetria de radiação ionizante e concessão de 6 dosímetros</t>
  </si>
  <si>
    <t>Alberto Francisco Costa</t>
  </si>
  <si>
    <t>Arri &amp; Santos Portaria e Limpeza Ltda ME</t>
  </si>
  <si>
    <t>Suporte e Monitoramento Mensal dos Servidores</t>
  </si>
  <si>
    <t>01.958.002/0001-50</t>
  </si>
  <si>
    <t>00.028.986/0001-08</t>
  </si>
  <si>
    <t>59.768.192/0001-23</t>
  </si>
  <si>
    <t>19.085.606/0001-03</t>
  </si>
  <si>
    <t>12.287.457/0001-08</t>
  </si>
  <si>
    <t>06.251.828/0001-07</t>
  </si>
  <si>
    <t>15.780.199/0001-95</t>
  </si>
  <si>
    <t>08.718.742/0001-69</t>
  </si>
  <si>
    <t>14.254.860/0001-66</t>
  </si>
  <si>
    <t>18.147.676/0001-78</t>
  </si>
  <si>
    <t>12.391.081/0001-87</t>
  </si>
  <si>
    <t>11.392.447/0001-70</t>
  </si>
  <si>
    <t>12.137.244/0001-08</t>
  </si>
  <si>
    <t>10.565.316/0001-84</t>
  </si>
  <si>
    <t>03.286.898/0001-02</t>
  </si>
  <si>
    <t>51.106.110/0001-73</t>
  </si>
  <si>
    <t>12.979.817/0001-32</t>
  </si>
  <si>
    <t>01.678.371/0001-90</t>
  </si>
  <si>
    <t>20.676.103/0001-83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</si>
  <si>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</si>
  <si>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</si>
  <si>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</si>
  <si>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</si>
  <si>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</si>
  <si>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</si>
  <si>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</si>
  <si>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</si>
  <si>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</si>
  <si>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</si>
  <si>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</si>
  <si>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</si>
  <si>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</si>
  <si>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</si>
  <si>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</si>
  <si>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</si>
  <si>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</si>
  <si>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</si>
  <si>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</si>
  <si>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</si>
  <si>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</si>
  <si>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</si>
  <si>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</si>
  <si>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</si>
  <si>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</si>
  <si>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</si>
  <si>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</si>
  <si>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</si>
  <si>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</si>
  <si>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</si>
  <si>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</si>
  <si>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Taxa Mensal Suporte Técnico em Internet</t>
  </si>
  <si>
    <t>Hidroquimica Lab. Serv. De Controle de Qual. Aguas Ltda</t>
  </si>
  <si>
    <t>21.035.341/0001-72</t>
  </si>
  <si>
    <t>20.861.526/0001-73</t>
  </si>
  <si>
    <t>12.350.126/0001-75</t>
  </si>
  <si>
    <t>17.463.952/0001-44</t>
  </si>
  <si>
    <t>25.462.640/0001-44</t>
  </si>
  <si>
    <t>Software da Programa de Audiometria</t>
  </si>
  <si>
    <t>Winaudio Desenvolvimento de Programas Ltda - ME</t>
  </si>
  <si>
    <t>24.623.190/0001-61</t>
  </si>
  <si>
    <t>21.318.188/0001-90</t>
  </si>
  <si>
    <t>10.883.685/0001-15</t>
  </si>
  <si>
    <t>Exame de Eletroneuromiografia</t>
  </si>
  <si>
    <t>Consulta de Endocrinologia</t>
  </si>
  <si>
    <t>Consulta de Urologia</t>
  </si>
  <si>
    <t>Consulta de Reumatolgia</t>
  </si>
  <si>
    <t>Consulta de Alergologia</t>
  </si>
  <si>
    <t>Controle de Infecção Ambulatorial</t>
  </si>
  <si>
    <t>Unilab Laboratório de Analises Clinicas de Lins</t>
  </si>
  <si>
    <t>18.633.200/0001-47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</si>
  <si>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</si>
  <si>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</si>
  <si>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</si>
  <si>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</si>
  <si>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</si>
  <si>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</si>
  <si>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</si>
  <si>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</si>
  <si>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</si>
  <si>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</si>
  <si>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</si>
  <si>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</si>
  <si>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</si>
  <si>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</si>
  <si>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</si>
  <si>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11.502.668/0001-53</t>
  </si>
  <si>
    <t>Consulta Ginecologia e USG</t>
  </si>
  <si>
    <t>Consulta de Otorrinolaringologia</t>
  </si>
  <si>
    <t>18.358.228/0001-13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</si>
  <si>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</si>
  <si>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</si>
  <si>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</si>
  <si>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</si>
  <si>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</si>
  <si>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</si>
  <si>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</si>
  <si>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</si>
  <si>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</si>
  <si>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</si>
  <si>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</si>
  <si>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</si>
  <si>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</si>
  <si>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</si>
  <si>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</si>
  <si>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</si>
  <si>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</si>
  <si>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</si>
  <si>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</si>
  <si>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</si>
  <si>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</si>
  <si>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</si>
  <si>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</si>
  <si>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</si>
  <si>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</si>
  <si>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</si>
  <si>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</si>
  <si>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</si>
  <si>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</si>
  <si>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</si>
  <si>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</si>
  <si>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</si>
  <si>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</si>
  <si>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</si>
  <si>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</si>
  <si>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</si>
  <si>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</si>
  <si>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</si>
  <si>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</si>
  <si>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</si>
  <si>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</si>
  <si>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</si>
  <si>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</si>
  <si>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</si>
  <si>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</si>
  <si>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</si>
  <si>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Uromed Serviços Médicos Eireli ME</t>
  </si>
  <si>
    <t>Patrícia Uchoa Bares</t>
  </si>
  <si>
    <t>Osterlaine Henrique Alves</t>
  </si>
  <si>
    <t>13.001.972/0001-42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</si>
  <si>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</si>
  <si>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</si>
  <si>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</si>
  <si>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</si>
  <si>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</si>
  <si>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</si>
  <si>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</si>
  <si>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</si>
  <si>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</si>
  <si>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</si>
  <si>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</si>
  <si>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Salutem Soluções Tecnológicas Ltda</t>
  </si>
  <si>
    <t>24.692.918/0001-07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</si>
  <si>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</si>
  <si>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</si>
  <si>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</si>
  <si>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</si>
  <si>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</si>
  <si>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</si>
  <si>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</si>
  <si>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</si>
  <si>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</si>
  <si>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</si>
  <si>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</si>
  <si>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</si>
  <si>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 Doenças do Coração P Serv. Atend Cardiolog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</si>
  <si>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</si>
  <si>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</si>
  <si>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</si>
  <si>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</si>
  <si>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</si>
  <si>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</si>
  <si>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</si>
  <si>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</si>
  <si>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</si>
  <si>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</si>
  <si>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</si>
  <si>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Neri Shinsato &amp; Cia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</si>
  <si>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</si>
  <si>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</si>
  <si>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</si>
  <si>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</si>
  <si>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</si>
  <si>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</si>
  <si>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</si>
  <si>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</si>
  <si>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</si>
  <si>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</si>
  <si>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</si>
  <si>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</si>
  <si>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</si>
  <si>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</si>
  <si>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J. V. Morais Serviços Médicos Eireli</t>
  </si>
  <si>
    <t>JC &amp; Prado Fernandópolis Ltda</t>
  </si>
  <si>
    <t>José Aparecido da Silva Clínica Médica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</si>
  <si>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</si>
  <si>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</si>
  <si>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</si>
  <si>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</si>
  <si>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</si>
  <si>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</si>
  <si>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</si>
  <si>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Consulta de Cirurgia Vascular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</si>
  <si>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</si>
  <si>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</si>
  <si>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</si>
  <si>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</si>
  <si>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</si>
  <si>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</si>
  <si>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</si>
  <si>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</si>
  <si>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</si>
  <si>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</si>
  <si>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</si>
  <si>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</si>
  <si>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</si>
  <si>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Consultas de Nefrologia</t>
  </si>
  <si>
    <t>09.719.842/0001-72</t>
  </si>
  <si>
    <t>Consulta de Ginecologia</t>
  </si>
  <si>
    <t>F Soluçoes e Serviços de Tecnologia Ltda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</si>
  <si>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</si>
  <si>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</si>
  <si>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</si>
  <si>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</si>
  <si>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</si>
  <si>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32.764.646/0001-31</t>
  </si>
  <si>
    <t>Exame de Colonoscopia</t>
  </si>
  <si>
    <t>33.942.387/0001-54</t>
  </si>
  <si>
    <t>Nascimento e Jerônimo Ltda</t>
  </si>
  <si>
    <t>07.086.661/0001-20</t>
  </si>
  <si>
    <t>07.474.132/0001-32</t>
  </si>
  <si>
    <t>Prestação de Serviços na Locação de Veículos</t>
  </si>
  <si>
    <t>Prestação de Serviços de Esterilização de Materiais</t>
  </si>
  <si>
    <t>Edson Ricardo Eidi Takagi</t>
  </si>
  <si>
    <t>35.740.343/0001-77</t>
  </si>
  <si>
    <t>Lilian Carla Rabelo Martins Clinica Médica</t>
  </si>
  <si>
    <t>25.209.444/000162</t>
  </si>
  <si>
    <t>Consulta de Cardiologia</t>
  </si>
  <si>
    <t>Marcela Pereira Martinez</t>
  </si>
  <si>
    <t>31.151.739/0001-28</t>
  </si>
  <si>
    <t>Consultas de Mastologia e Obstetrícia</t>
  </si>
  <si>
    <t>Nascimento Serviços Médicos</t>
  </si>
  <si>
    <t>35.328.641/0001-54</t>
  </si>
  <si>
    <t>Natalino Pereira Brito</t>
  </si>
  <si>
    <t>30.778.650/0001-23</t>
  </si>
  <si>
    <t>34.251.681/0001-82</t>
  </si>
  <si>
    <t>Planejamento e organização de Instituições de Saúde</t>
  </si>
  <si>
    <t>Carlos e Charles Clinica Médica LTDA</t>
  </si>
  <si>
    <t>27.619.442/0001-77</t>
  </si>
  <si>
    <t>Previato Clínica Oftalmológica Ltda</t>
  </si>
  <si>
    <t>Fugihara Arantes Serviços Médicos Ltda</t>
  </si>
  <si>
    <t>Clínica Aoki Eireli</t>
  </si>
  <si>
    <t>V.M.S.G. Clínica Médica Ltda</t>
  </si>
  <si>
    <t>Gabriela Zani Lopes &amp; Cia SS Ltda</t>
  </si>
  <si>
    <t>Cibelle Sabrina Vieira da Mata</t>
  </si>
  <si>
    <t>09.652.990/0001-17</t>
  </si>
  <si>
    <t>33.431.355/0001-94</t>
  </si>
  <si>
    <t>36.083.457/0001-54</t>
  </si>
  <si>
    <t>16.784.601/0001-72</t>
  </si>
  <si>
    <t>36.434.545/0001-53</t>
  </si>
  <si>
    <t>36.163.263/0001-69</t>
  </si>
  <si>
    <t>Consultas de Obstetricia</t>
  </si>
  <si>
    <t>Consulta de Oftalmologia</t>
  </si>
  <si>
    <t>Desenvolvimento e Manutenção projeto Matriciamento</t>
  </si>
  <si>
    <t>Serviços Especializados de Endoscopia Digestiva Alta</t>
  </si>
  <si>
    <t>San Corpus Serviços Médicos Ltda</t>
  </si>
  <si>
    <t>Dermcc Dermatologia Ltda</t>
  </si>
  <si>
    <t>Arruda &amp; Granato serviços</t>
  </si>
  <si>
    <t>02.728.036/0001-11</t>
  </si>
  <si>
    <t>Master Prime Auditoria e Assessoria Contábil Eireli</t>
  </si>
  <si>
    <t>Syspec</t>
  </si>
  <si>
    <t>Software destinado Gestão Ambulatorial</t>
  </si>
  <si>
    <t>Planisa Tech Consultoria e Desenvolvimento Ltda</t>
  </si>
  <si>
    <t>27.220.921/0001-16</t>
  </si>
  <si>
    <t>Technolaser Cartuchos Ltda</t>
  </si>
  <si>
    <t>05.978.864/0001-04</t>
  </si>
  <si>
    <t>Prestação de Serviços na Locação de Equipamentos Médicos</t>
  </si>
  <si>
    <t>Uromed Serviços Médicos Ltda</t>
  </si>
  <si>
    <t>Nitroata Representações Eiteli ME</t>
  </si>
  <si>
    <t>Núcleo Fiscal Contabilidade e Consultoria Tributária Ltda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</si>
</sst>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  <numFmt numFmtId="179" formatCode="0.0"/>
    <numFmt numFmtId="180" formatCode="_(* #,##0.000_);_(* \(#,##0.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vertical="center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center" vertical="center"/>
    </xf>
    <xf numFmtId="171" fontId="22" fillId="0" borderId="11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1" fontId="21" fillId="0" borderId="0" xfId="0" applyNumberFormat="1" applyFont="1" applyFill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71" fontId="21" fillId="33" borderId="10" xfId="0" applyNumberFormat="1" applyFont="1" applyFill="1" applyBorder="1" applyAlignment="1" applyProtection="1">
      <alignment vertical="center"/>
      <protection locked="0"/>
    </xf>
    <xf numFmtId="171" fontId="22" fillId="0" borderId="0" xfId="0" applyNumberFormat="1" applyFont="1" applyFill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5</xdr:col>
      <xdr:colOff>9525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7"/>
  <sheetViews>
    <sheetView showGridLines="0" tabSelected="1" zoomScaleSheetLayoutView="70" workbookViewId="0" topLeftCell="A1">
      <selection activeCell="H28" sqref="H28"/>
    </sheetView>
  </sheetViews>
  <sheetFormatPr defaultColWidth="9.140625" defaultRowHeight="15"/>
  <cols>
    <col min="1" max="1" width="46.00390625" style="4" customWidth="1"/>
    <col min="2" max="2" width="19.28125" style="1" hidden="1" customWidth="1"/>
    <col min="3" max="3" width="57.140625" style="2" hidden="1" customWidth="1"/>
    <col min="4" max="4" width="12.421875" style="1" customWidth="1"/>
    <col min="5" max="5" width="12.28125" style="1" customWidth="1"/>
    <col min="6" max="6" width="13.7109375" style="1" customWidth="1"/>
    <col min="7" max="7" width="14.28125" style="1" customWidth="1"/>
    <col min="8" max="8" width="14.57421875" style="1" customWidth="1"/>
    <col min="9" max="9" width="13.7109375" style="1" customWidth="1"/>
    <col min="10" max="10" width="13.8515625" style="1" customWidth="1"/>
    <col min="11" max="11" width="15.140625" style="1" hidden="1" customWidth="1"/>
    <col min="12" max="15" width="15.28125" style="1" hidden="1" customWidth="1"/>
    <col min="16" max="16" width="15.140625" style="3" customWidth="1"/>
    <col min="17" max="17" width="15.00390625" style="3" bestFit="1" customWidth="1"/>
    <col min="18" max="16384" width="9.140625" style="2" customWidth="1"/>
  </cols>
  <sheetData>
    <row r="1" ht="12.75"/>
    <row r="2" spans="1:16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ht="12.75"/>
    <row r="4" ht="12.75"/>
    <row r="5" ht="12.75"/>
    <row r="6" ht="12.75"/>
    <row r="8" spans="1:16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10" spans="1:16" ht="12.75">
      <c r="A10" s="37" t="s">
        <v>4</v>
      </c>
      <c r="B10" s="43" t="s">
        <v>6</v>
      </c>
      <c r="C10" s="37" t="s">
        <v>5</v>
      </c>
      <c r="D10" s="36" t="s">
        <v>1</v>
      </c>
      <c r="E10" s="36" t="s">
        <v>0</v>
      </c>
      <c r="F10" s="36" t="s">
        <v>14</v>
      </c>
      <c r="G10" s="36" t="s">
        <v>15</v>
      </c>
      <c r="H10" s="36" t="s">
        <v>16</v>
      </c>
      <c r="I10" s="36" t="s">
        <v>17</v>
      </c>
      <c r="J10" s="36" t="s">
        <v>18</v>
      </c>
      <c r="K10" s="36" t="s">
        <v>21</v>
      </c>
      <c r="L10" s="36" t="s">
        <v>22</v>
      </c>
      <c r="M10" s="36" t="s">
        <v>23</v>
      </c>
      <c r="N10" s="36" t="s">
        <v>24</v>
      </c>
      <c r="O10" s="36" t="s">
        <v>25</v>
      </c>
      <c r="P10" s="36" t="s">
        <v>2</v>
      </c>
    </row>
    <row r="11" spans="1:16" ht="12.75">
      <c r="A11" s="37"/>
      <c r="B11" s="43"/>
      <c r="C11" s="3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2.75">
      <c r="A12" s="5"/>
      <c r="B12" s="6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2.75">
      <c r="A14" s="8" t="s">
        <v>27</v>
      </c>
      <c r="B14" s="9" t="s">
        <v>36</v>
      </c>
      <c r="C14" s="8" t="s">
        <v>28</v>
      </c>
      <c r="D14" s="10">
        <v>1953.61</v>
      </c>
      <c r="E14" s="10">
        <v>1953.61</v>
      </c>
      <c r="F14" s="10">
        <f>789.62+1116.22</f>
        <v>1905.8400000000001</v>
      </c>
      <c r="G14" s="10">
        <f>972.91+627.57</f>
        <v>1600.48</v>
      </c>
      <c r="H14" s="10">
        <v>1873.43</v>
      </c>
      <c r="I14" s="10">
        <f>1116.22+757.21</f>
        <v>1873.43</v>
      </c>
      <c r="J14" s="10">
        <v>1873.43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aca="true" t="shared" si="0" ref="P14:P21">SUM(D14:O14)</f>
        <v>13033.83</v>
      </c>
    </row>
    <row r="15" spans="1:16" ht="12.75">
      <c r="A15" s="8" t="s">
        <v>94</v>
      </c>
      <c r="B15" s="9" t="s">
        <v>92</v>
      </c>
      <c r="C15" s="8" t="s">
        <v>93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1">
        <f t="shared" si="0"/>
        <v>0</v>
      </c>
    </row>
    <row r="16" spans="1:16" ht="25.5">
      <c r="A16" s="8" t="s">
        <v>108</v>
      </c>
      <c r="B16" s="9" t="s">
        <v>109</v>
      </c>
      <c r="C16" s="12" t="s">
        <v>35</v>
      </c>
      <c r="D16" s="10">
        <v>2298</v>
      </c>
      <c r="E16" s="10">
        <v>2298</v>
      </c>
      <c r="F16" s="10">
        <v>2298</v>
      </c>
      <c r="G16" s="10">
        <v>2298</v>
      </c>
      <c r="H16" s="10">
        <v>2298</v>
      </c>
      <c r="I16" s="10">
        <v>2298</v>
      </c>
      <c r="J16" s="10">
        <v>2298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f t="shared" si="0"/>
        <v>16086</v>
      </c>
    </row>
    <row r="17" spans="1:16" ht="12.75">
      <c r="A17" s="8" t="s">
        <v>106</v>
      </c>
      <c r="B17" s="9" t="s">
        <v>107</v>
      </c>
      <c r="C17" s="12" t="s">
        <v>29</v>
      </c>
      <c r="D17" s="10">
        <v>252.54</v>
      </c>
      <c r="E17" s="10">
        <v>252.54</v>
      </c>
      <c r="F17" s="10">
        <v>252.54</v>
      </c>
      <c r="G17" s="10">
        <v>252.54</v>
      </c>
      <c r="H17" s="10">
        <v>252.54</v>
      </c>
      <c r="I17" s="10">
        <v>252.54</v>
      </c>
      <c r="J17" s="10">
        <v>252.54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1">
        <f t="shared" si="0"/>
        <v>1767.78</v>
      </c>
    </row>
    <row r="18" spans="1:16" ht="12.75">
      <c r="A18" s="8" t="s">
        <v>305</v>
      </c>
      <c r="B18" s="9"/>
      <c r="C18" s="12" t="s">
        <v>306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14100</v>
      </c>
      <c r="J18" s="10">
        <v>22167</v>
      </c>
      <c r="K18" s="10"/>
      <c r="L18" s="10"/>
      <c r="M18" s="10"/>
      <c r="N18" s="10"/>
      <c r="O18" s="10"/>
      <c r="P18" s="11">
        <f t="shared" si="0"/>
        <v>36267</v>
      </c>
    </row>
    <row r="19" spans="1:16" ht="25.5">
      <c r="A19" s="8" t="s">
        <v>144</v>
      </c>
      <c r="B19" s="9" t="s">
        <v>145</v>
      </c>
      <c r="C19" s="12" t="s">
        <v>146</v>
      </c>
      <c r="D19" s="10">
        <v>10750</v>
      </c>
      <c r="E19" s="10">
        <v>10750</v>
      </c>
      <c r="F19" s="10">
        <v>10750</v>
      </c>
      <c r="G19" s="10">
        <v>10750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1">
        <f t="shared" si="0"/>
        <v>43000</v>
      </c>
    </row>
    <row r="20" spans="1:16" ht="12.75">
      <c r="A20" s="8" t="s">
        <v>186</v>
      </c>
      <c r="B20" s="9" t="s">
        <v>150</v>
      </c>
      <c r="C20" s="12" t="s">
        <v>151</v>
      </c>
      <c r="D20" s="10">
        <v>14899</v>
      </c>
      <c r="E20" s="10">
        <v>14899</v>
      </c>
      <c r="F20" s="10">
        <v>14899</v>
      </c>
      <c r="G20" s="10">
        <v>14899</v>
      </c>
      <c r="H20" s="10">
        <v>10925.93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1">
        <f t="shared" si="0"/>
        <v>70521.93</v>
      </c>
    </row>
    <row r="21" spans="1:16" ht="12.75">
      <c r="A21" s="37"/>
      <c r="B21" s="37"/>
      <c r="C21" s="37"/>
      <c r="D21" s="30">
        <f aca="true" t="shared" si="1" ref="D21:O21">SUM(D14:D20)</f>
        <v>30153.15</v>
      </c>
      <c r="E21" s="30">
        <f t="shared" si="1"/>
        <v>30153.15</v>
      </c>
      <c r="F21" s="30">
        <f t="shared" si="1"/>
        <v>30105.38</v>
      </c>
      <c r="G21" s="30">
        <f t="shared" si="1"/>
        <v>29800.02</v>
      </c>
      <c r="H21" s="30">
        <f t="shared" si="1"/>
        <v>15349.900000000001</v>
      </c>
      <c r="I21" s="30">
        <f t="shared" si="1"/>
        <v>18523.97</v>
      </c>
      <c r="J21" s="30">
        <f t="shared" si="1"/>
        <v>26590.97</v>
      </c>
      <c r="K21" s="30">
        <f t="shared" si="1"/>
        <v>0</v>
      </c>
      <c r="L21" s="30">
        <f t="shared" si="1"/>
        <v>0</v>
      </c>
      <c r="M21" s="30">
        <f t="shared" si="1"/>
        <v>0</v>
      </c>
      <c r="N21" s="30">
        <f t="shared" si="1"/>
        <v>0</v>
      </c>
      <c r="O21" s="30">
        <f t="shared" si="1"/>
        <v>0</v>
      </c>
      <c r="P21" s="11">
        <f t="shared" si="0"/>
        <v>180676.54</v>
      </c>
    </row>
    <row r="22" spans="1:16" ht="12.75">
      <c r="A22" s="5"/>
      <c r="B22" s="5"/>
      <c r="C22" s="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</row>
    <row r="23" spans="1:17" s="15" customFormat="1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7"/>
    </row>
    <row r="24" spans="1:17" s="4" customFormat="1" ht="12.75">
      <c r="A24" s="8" t="s">
        <v>3</v>
      </c>
      <c r="B24" s="16" t="s">
        <v>37</v>
      </c>
      <c r="C24" s="12" t="s">
        <v>9</v>
      </c>
      <c r="D24" s="10">
        <v>569.03</v>
      </c>
      <c r="E24" s="10">
        <v>569.03</v>
      </c>
      <c r="F24" s="10">
        <v>569.03</v>
      </c>
      <c r="G24" s="10">
        <v>569.03</v>
      </c>
      <c r="H24" s="10">
        <v>569.03</v>
      </c>
      <c r="I24" s="10">
        <v>569.03</v>
      </c>
      <c r="J24" s="10">
        <v>569.03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1">
        <f>SUM(D24:O24)</f>
        <v>3983.209999999999</v>
      </c>
      <c r="Q24" s="32"/>
    </row>
    <row r="25" spans="1:16" ht="12.75">
      <c r="A25" s="37"/>
      <c r="B25" s="37"/>
      <c r="C25" s="37"/>
      <c r="D25" s="30">
        <f aca="true" t="shared" si="2" ref="D25:O25">SUM(D24:D24)</f>
        <v>569.03</v>
      </c>
      <c r="E25" s="30">
        <f t="shared" si="2"/>
        <v>569.03</v>
      </c>
      <c r="F25" s="30">
        <f t="shared" si="2"/>
        <v>569.03</v>
      </c>
      <c r="G25" s="30">
        <f t="shared" si="2"/>
        <v>569.03</v>
      </c>
      <c r="H25" s="30">
        <f t="shared" si="2"/>
        <v>569.03</v>
      </c>
      <c r="I25" s="30">
        <f t="shared" si="2"/>
        <v>569.03</v>
      </c>
      <c r="J25" s="30">
        <f t="shared" si="2"/>
        <v>569.03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11">
        <f>SUM(D25:O25)</f>
        <v>3983.209999999999</v>
      </c>
    </row>
    <row r="26" spans="1:17" s="15" customFormat="1" ht="12.75">
      <c r="A26" s="5"/>
      <c r="B26" s="5"/>
      <c r="C26" s="5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27"/>
    </row>
    <row r="27" spans="1:17" s="15" customFormat="1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27"/>
    </row>
    <row r="28" spans="1:16" ht="30" customHeight="1">
      <c r="A28" s="8" t="s">
        <v>164</v>
      </c>
      <c r="B28" s="9" t="s">
        <v>133</v>
      </c>
      <c r="C28" s="8" t="s">
        <v>134</v>
      </c>
      <c r="D28" s="10">
        <v>8800</v>
      </c>
      <c r="E28" s="10">
        <v>7600</v>
      </c>
      <c r="F28" s="10">
        <v>8400</v>
      </c>
      <c r="G28" s="10">
        <v>7600</v>
      </c>
      <c r="H28" s="29">
        <v>7600</v>
      </c>
      <c r="I28" s="10">
        <v>7600</v>
      </c>
      <c r="J28" s="10">
        <v>8800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>
        <f>SUM(D28:O28)</f>
        <v>56400</v>
      </c>
    </row>
    <row r="29" spans="1:16" ht="30" customHeight="1">
      <c r="A29" s="8" t="s">
        <v>302</v>
      </c>
      <c r="B29" s="9"/>
      <c r="C29" s="8"/>
      <c r="D29" s="10"/>
      <c r="E29" s="10"/>
      <c r="F29" s="10"/>
      <c r="G29" s="10"/>
      <c r="H29" s="29"/>
      <c r="I29" s="10">
        <v>3584.4</v>
      </c>
      <c r="J29" s="10">
        <v>9173.6</v>
      </c>
      <c r="K29" s="10"/>
      <c r="L29" s="10"/>
      <c r="M29" s="10"/>
      <c r="N29" s="10"/>
      <c r="O29" s="10"/>
      <c r="P29" s="11">
        <f>SUM(D29:O29)</f>
        <v>12758</v>
      </c>
    </row>
    <row r="30" spans="1:16" ht="30" customHeight="1">
      <c r="A30" s="8" t="s">
        <v>165</v>
      </c>
      <c r="B30" s="9" t="s">
        <v>147</v>
      </c>
      <c r="C30" s="8" t="s">
        <v>67</v>
      </c>
      <c r="D30" s="10">
        <v>2377.87</v>
      </c>
      <c r="E30" s="10">
        <v>1425.07</v>
      </c>
      <c r="F30" s="10">
        <v>2822.33</v>
      </c>
      <c r="G30" s="10">
        <v>0</v>
      </c>
      <c r="H30" s="29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1">
        <f aca="true" t="shared" si="3" ref="P30:P98">SUM(D30:O30)</f>
        <v>6625.2699999999995</v>
      </c>
    </row>
    <row r="31" spans="1:16" ht="30" customHeight="1">
      <c r="A31" s="8" t="s">
        <v>182</v>
      </c>
      <c r="B31" s="9" t="s">
        <v>197</v>
      </c>
      <c r="C31" s="8" t="s">
        <v>189</v>
      </c>
      <c r="D31" s="10">
        <v>9412.5</v>
      </c>
      <c r="E31" s="10">
        <v>7592.5</v>
      </c>
      <c r="F31" s="10">
        <v>9125</v>
      </c>
      <c r="G31" s="10">
        <v>8800</v>
      </c>
      <c r="H31" s="29">
        <v>7012.5</v>
      </c>
      <c r="I31" s="10">
        <v>10427.5</v>
      </c>
      <c r="J31" s="10">
        <v>9825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f t="shared" si="3"/>
        <v>62195</v>
      </c>
    </row>
    <row r="32" spans="1:16" ht="30" customHeight="1">
      <c r="A32" s="8" t="s">
        <v>166</v>
      </c>
      <c r="B32" s="9" t="s">
        <v>95</v>
      </c>
      <c r="C32" s="8" t="s">
        <v>70</v>
      </c>
      <c r="D32" s="10">
        <v>3510</v>
      </c>
      <c r="E32" s="10">
        <v>2820</v>
      </c>
      <c r="F32" s="10">
        <v>1680</v>
      </c>
      <c r="G32" s="10">
        <v>0</v>
      </c>
      <c r="H32" s="29">
        <v>3140</v>
      </c>
      <c r="I32" s="10">
        <v>4440</v>
      </c>
      <c r="J32" s="10">
        <v>4470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f t="shared" si="3"/>
        <v>20060</v>
      </c>
    </row>
    <row r="33" spans="1:16" ht="30" customHeight="1">
      <c r="A33" s="8" t="s">
        <v>243</v>
      </c>
      <c r="B33" s="9" t="s">
        <v>244</v>
      </c>
      <c r="C33" s="8" t="s">
        <v>245</v>
      </c>
      <c r="D33" s="10">
        <v>47098.1</v>
      </c>
      <c r="E33" s="10">
        <v>51602.3</v>
      </c>
      <c r="F33" s="10">
        <v>44538.4</v>
      </c>
      <c r="G33" s="10">
        <v>43008.8</v>
      </c>
      <c r="H33" s="29">
        <v>54187.3</v>
      </c>
      <c r="I33" s="10">
        <v>85868.27</v>
      </c>
      <c r="J33" s="10">
        <v>54038.05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f t="shared" si="3"/>
        <v>380341.22</v>
      </c>
    </row>
    <row r="34" spans="1:16" ht="30" customHeight="1">
      <c r="A34" s="8" t="s">
        <v>183</v>
      </c>
      <c r="B34" s="9" t="s">
        <v>195</v>
      </c>
      <c r="C34" s="8" t="s">
        <v>196</v>
      </c>
      <c r="D34" s="10">
        <v>13989</v>
      </c>
      <c r="E34" s="10">
        <v>12892.5</v>
      </c>
      <c r="F34" s="10">
        <f>7829+7022.5</f>
        <v>14851.5</v>
      </c>
      <c r="G34" s="10">
        <f>9575+4425</f>
        <v>14000</v>
      </c>
      <c r="H34" s="29">
        <v>11627</v>
      </c>
      <c r="I34" s="10">
        <v>13766.5</v>
      </c>
      <c r="J34" s="10">
        <v>12256.5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f t="shared" si="3"/>
        <v>93383</v>
      </c>
    </row>
    <row r="35" spans="1:16" ht="30" customHeight="1">
      <c r="A35" s="8" t="s">
        <v>282</v>
      </c>
      <c r="B35" s="9" t="s">
        <v>283</v>
      </c>
      <c r="C35" s="8" t="s">
        <v>71</v>
      </c>
      <c r="D35" s="10">
        <v>0</v>
      </c>
      <c r="E35" s="10">
        <v>2120.4</v>
      </c>
      <c r="F35" s="10">
        <v>2587.2</v>
      </c>
      <c r="G35" s="10">
        <v>2827.2</v>
      </c>
      <c r="H35" s="29">
        <v>2587.2</v>
      </c>
      <c r="I35" s="10">
        <v>2240.4</v>
      </c>
      <c r="J35" s="10">
        <v>2987.2</v>
      </c>
      <c r="K35" s="10"/>
      <c r="L35" s="10"/>
      <c r="M35" s="10"/>
      <c r="N35" s="10"/>
      <c r="O35" s="10"/>
      <c r="P35" s="11">
        <f t="shared" si="3"/>
        <v>15349.599999999999</v>
      </c>
    </row>
    <row r="36" spans="1:16" ht="30" customHeight="1">
      <c r="A36" s="8" t="s">
        <v>167</v>
      </c>
      <c r="B36" s="9" t="s">
        <v>138</v>
      </c>
      <c r="C36" s="8" t="s">
        <v>65</v>
      </c>
      <c r="D36" s="10">
        <v>10435</v>
      </c>
      <c r="E36" s="10">
        <v>8545</v>
      </c>
      <c r="F36" s="10">
        <v>8760</v>
      </c>
      <c r="G36" s="10">
        <v>5225</v>
      </c>
      <c r="H36" s="29">
        <v>11025</v>
      </c>
      <c r="I36" s="10">
        <v>11850</v>
      </c>
      <c r="J36" s="10">
        <v>9925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1">
        <f t="shared" si="3"/>
        <v>65765</v>
      </c>
    </row>
    <row r="37" spans="1:16" ht="30" customHeight="1">
      <c r="A37" s="8" t="s">
        <v>168</v>
      </c>
      <c r="B37" s="16" t="s">
        <v>38</v>
      </c>
      <c r="C37" s="8" t="s">
        <v>129</v>
      </c>
      <c r="D37" s="10">
        <v>9535</v>
      </c>
      <c r="E37" s="10">
        <v>7840</v>
      </c>
      <c r="F37" s="10">
        <f>6765+757.5</f>
        <v>7522.5</v>
      </c>
      <c r="G37" s="10">
        <f>6645+910</f>
        <v>7555</v>
      </c>
      <c r="H37" s="29">
        <v>9265</v>
      </c>
      <c r="I37" s="10">
        <v>9812.5</v>
      </c>
      <c r="J37" s="10">
        <v>10765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1">
        <f t="shared" si="3"/>
        <v>62295</v>
      </c>
    </row>
    <row r="38" spans="1:16" ht="30" customHeight="1">
      <c r="A38" s="8" t="s">
        <v>286</v>
      </c>
      <c r="B38" s="16" t="s">
        <v>291</v>
      </c>
      <c r="C38" s="8" t="s">
        <v>251</v>
      </c>
      <c r="D38" s="10">
        <v>0</v>
      </c>
      <c r="E38" s="10">
        <v>0</v>
      </c>
      <c r="F38" s="10">
        <f>3400+340</f>
        <v>3740</v>
      </c>
      <c r="G38" s="10">
        <v>2640</v>
      </c>
      <c r="H38" s="29">
        <v>2640</v>
      </c>
      <c r="I38" s="10">
        <v>11880</v>
      </c>
      <c r="J38" s="10">
        <v>13750</v>
      </c>
      <c r="K38" s="10"/>
      <c r="L38" s="10"/>
      <c r="M38" s="10"/>
      <c r="N38" s="10"/>
      <c r="O38" s="10"/>
      <c r="P38" s="11">
        <f t="shared" si="3"/>
        <v>34650</v>
      </c>
    </row>
    <row r="39" spans="1:16" ht="30" customHeight="1">
      <c r="A39" s="8" t="s">
        <v>199</v>
      </c>
      <c r="B39" s="9" t="s">
        <v>154</v>
      </c>
      <c r="C39" s="8" t="s">
        <v>155</v>
      </c>
      <c r="D39" s="10">
        <v>22612.5</v>
      </c>
      <c r="E39" s="10">
        <v>16275</v>
      </c>
      <c r="F39" s="10">
        <v>17750</v>
      </c>
      <c r="G39" s="10">
        <v>16002.5</v>
      </c>
      <c r="H39" s="29">
        <v>19030</v>
      </c>
      <c r="I39" s="10">
        <v>20855</v>
      </c>
      <c r="J39" s="10">
        <v>15665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1">
        <f t="shared" si="3"/>
        <v>128190</v>
      </c>
    </row>
    <row r="40" spans="1:16" ht="30" customHeight="1">
      <c r="A40" s="8" t="s">
        <v>198</v>
      </c>
      <c r="B40" s="16" t="s">
        <v>41</v>
      </c>
      <c r="C40" s="8" t="s">
        <v>68</v>
      </c>
      <c r="D40" s="10">
        <v>1980</v>
      </c>
      <c r="E40" s="10">
        <v>1980</v>
      </c>
      <c r="F40" s="10">
        <v>1200</v>
      </c>
      <c r="G40" s="10">
        <v>0</v>
      </c>
      <c r="H40" s="29">
        <v>1320</v>
      </c>
      <c r="I40" s="10">
        <v>1980</v>
      </c>
      <c r="J40" s="10">
        <v>1980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1">
        <f t="shared" si="3"/>
        <v>10440</v>
      </c>
    </row>
    <row r="41" spans="1:16" ht="30" customHeight="1">
      <c r="A41" s="8" t="s">
        <v>200</v>
      </c>
      <c r="B41" s="16" t="s">
        <v>39</v>
      </c>
      <c r="C41" s="8" t="s">
        <v>64</v>
      </c>
      <c r="D41" s="10">
        <v>12945</v>
      </c>
      <c r="E41" s="10">
        <v>14305</v>
      </c>
      <c r="F41" s="10">
        <f>5620+4955</f>
        <v>10575</v>
      </c>
      <c r="G41" s="10">
        <f>3900+4087.5</f>
        <v>7987.5</v>
      </c>
      <c r="H41" s="29">
        <v>5370</v>
      </c>
      <c r="I41" s="10">
        <v>4330</v>
      </c>
      <c r="J41" s="10">
        <v>6125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1">
        <f t="shared" si="3"/>
        <v>61637.5</v>
      </c>
    </row>
    <row r="42" spans="1:16" ht="30" customHeight="1">
      <c r="A42" s="8" t="s">
        <v>201</v>
      </c>
      <c r="B42" s="9" t="s">
        <v>153</v>
      </c>
      <c r="C42" s="8" t="s">
        <v>77</v>
      </c>
      <c r="D42" s="10">
        <v>7393.33</v>
      </c>
      <c r="E42" s="10">
        <v>9100</v>
      </c>
      <c r="F42" s="10">
        <v>4700</v>
      </c>
      <c r="G42" s="10">
        <v>500</v>
      </c>
      <c r="H42" s="29">
        <v>4240</v>
      </c>
      <c r="I42" s="10">
        <v>16120</v>
      </c>
      <c r="J42" s="10">
        <v>14066.67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1">
        <f t="shared" si="3"/>
        <v>56120</v>
      </c>
    </row>
    <row r="43" spans="1:16" ht="30" customHeight="1">
      <c r="A43" s="8" t="s">
        <v>202</v>
      </c>
      <c r="B43" s="9" t="s">
        <v>42</v>
      </c>
      <c r="C43" s="8" t="s">
        <v>71</v>
      </c>
      <c r="D43" s="10">
        <v>4175.83</v>
      </c>
      <c r="E43" s="10">
        <v>5199.99</v>
      </c>
      <c r="F43" s="10">
        <f>880+3299.99</f>
        <v>4179.99</v>
      </c>
      <c r="G43" s="10">
        <v>0</v>
      </c>
      <c r="H43" s="29">
        <v>4399.99</v>
      </c>
      <c r="I43" s="10">
        <v>4799.99</v>
      </c>
      <c r="J43" s="10">
        <v>4799.99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1">
        <f t="shared" si="3"/>
        <v>27555.78</v>
      </c>
    </row>
    <row r="44" spans="1:16" ht="30" customHeight="1">
      <c r="A44" s="8" t="s">
        <v>203</v>
      </c>
      <c r="B44" s="9" t="s">
        <v>131</v>
      </c>
      <c r="C44" s="8" t="s">
        <v>132</v>
      </c>
      <c r="D44" s="10">
        <v>18176.5</v>
      </c>
      <c r="E44" s="10">
        <v>17996.5</v>
      </c>
      <c r="F44" s="10">
        <v>16848</v>
      </c>
      <c r="G44" s="10">
        <v>16838</v>
      </c>
      <c r="H44" s="29">
        <v>19248</v>
      </c>
      <c r="I44" s="10">
        <v>24073</v>
      </c>
      <c r="J44" s="10">
        <v>18476.5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1">
        <f t="shared" si="3"/>
        <v>131656.5</v>
      </c>
    </row>
    <row r="45" spans="1:16" ht="30" customHeight="1">
      <c r="A45" s="8" t="s">
        <v>204</v>
      </c>
      <c r="B45" s="9" t="s">
        <v>40</v>
      </c>
      <c r="C45" s="8" t="s">
        <v>102</v>
      </c>
      <c r="D45" s="10">
        <v>700</v>
      </c>
      <c r="E45" s="10">
        <v>200</v>
      </c>
      <c r="F45" s="10">
        <v>300</v>
      </c>
      <c r="G45" s="10">
        <v>0</v>
      </c>
      <c r="H45" s="29">
        <v>1225</v>
      </c>
      <c r="I45" s="10">
        <v>975</v>
      </c>
      <c r="J45" s="10">
        <v>1571.8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1">
        <f t="shared" si="3"/>
        <v>4971.8</v>
      </c>
    </row>
    <row r="46" spans="1:16" ht="30" customHeight="1">
      <c r="A46" s="8" t="s">
        <v>258</v>
      </c>
      <c r="B46" s="9" t="s">
        <v>259</v>
      </c>
      <c r="C46" s="8" t="s">
        <v>70</v>
      </c>
      <c r="D46" s="10">
        <v>10067.5</v>
      </c>
      <c r="E46" s="10">
        <v>9467.5</v>
      </c>
      <c r="F46" s="10">
        <v>11337.5</v>
      </c>
      <c r="G46" s="10">
        <v>8112.5</v>
      </c>
      <c r="H46" s="29">
        <v>11192.5</v>
      </c>
      <c r="I46" s="10">
        <v>13355</v>
      </c>
      <c r="J46" s="10">
        <v>11497.5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1">
        <f t="shared" si="3"/>
        <v>75030</v>
      </c>
    </row>
    <row r="47" spans="1:16" ht="30" customHeight="1">
      <c r="A47" s="8" t="s">
        <v>205</v>
      </c>
      <c r="B47" s="9" t="s">
        <v>43</v>
      </c>
      <c r="C47" s="8" t="s">
        <v>70</v>
      </c>
      <c r="D47" s="10">
        <v>14307.5</v>
      </c>
      <c r="E47" s="10">
        <v>15952.5</v>
      </c>
      <c r="F47" s="10">
        <f>14220+765</f>
        <v>14985</v>
      </c>
      <c r="G47" s="10">
        <v>7632.5</v>
      </c>
      <c r="H47" s="29">
        <v>15890</v>
      </c>
      <c r="I47" s="10">
        <v>20000</v>
      </c>
      <c r="J47" s="10">
        <v>20025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1">
        <f t="shared" si="3"/>
        <v>108792.5</v>
      </c>
    </row>
    <row r="48" spans="1:16" ht="30" customHeight="1">
      <c r="A48" s="8" t="s">
        <v>256</v>
      </c>
      <c r="B48" s="9" t="s">
        <v>260</v>
      </c>
      <c r="C48" s="8" t="s">
        <v>261</v>
      </c>
      <c r="D48" s="10">
        <v>35554.8</v>
      </c>
      <c r="E48" s="10">
        <v>31407.6</v>
      </c>
      <c r="F48" s="10">
        <v>35394.8</v>
      </c>
      <c r="G48" s="10">
        <v>0</v>
      </c>
      <c r="H48" s="29">
        <v>20250.4</v>
      </c>
      <c r="I48" s="10">
        <v>38334.8</v>
      </c>
      <c r="J48" s="10">
        <v>30077.6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1">
        <f t="shared" si="3"/>
        <v>191020.00000000003</v>
      </c>
    </row>
    <row r="49" spans="1:16" ht="30" customHeight="1">
      <c r="A49" s="8" t="s">
        <v>120</v>
      </c>
      <c r="B49" s="9" t="s">
        <v>121</v>
      </c>
      <c r="C49" s="8" t="s">
        <v>123</v>
      </c>
      <c r="D49" s="10">
        <v>5805</v>
      </c>
      <c r="E49" s="10">
        <v>8715</v>
      </c>
      <c r="F49" s="10">
        <v>5720</v>
      </c>
      <c r="G49" s="10">
        <v>6250</v>
      </c>
      <c r="H49" s="29">
        <v>11540</v>
      </c>
      <c r="I49" s="10">
        <v>13170</v>
      </c>
      <c r="J49" s="10">
        <v>9647.5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1">
        <f t="shared" si="3"/>
        <v>60847.5</v>
      </c>
    </row>
    <row r="50" spans="1:16" ht="30" customHeight="1">
      <c r="A50" s="8" t="s">
        <v>206</v>
      </c>
      <c r="B50" s="16" t="s">
        <v>44</v>
      </c>
      <c r="C50" s="8" t="s">
        <v>64</v>
      </c>
      <c r="D50" s="10">
        <v>9530</v>
      </c>
      <c r="E50" s="10">
        <v>3640</v>
      </c>
      <c r="F50" s="10">
        <v>2570</v>
      </c>
      <c r="G50" s="10">
        <v>2620</v>
      </c>
      <c r="H50" s="29">
        <v>3250</v>
      </c>
      <c r="I50" s="10">
        <v>5850</v>
      </c>
      <c r="J50" s="10">
        <v>3670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1">
        <f t="shared" si="3"/>
        <v>31130</v>
      </c>
    </row>
    <row r="51" spans="1:16" ht="30" customHeight="1">
      <c r="A51" s="8" t="s">
        <v>248</v>
      </c>
      <c r="B51" s="16" t="s">
        <v>249</v>
      </c>
      <c r="C51" s="8" t="s">
        <v>250</v>
      </c>
      <c r="D51" s="10">
        <v>3520</v>
      </c>
      <c r="E51" s="10">
        <v>2970</v>
      </c>
      <c r="F51" s="10">
        <v>4400</v>
      </c>
      <c r="G51" s="10">
        <v>2640</v>
      </c>
      <c r="H51" s="29">
        <v>4400</v>
      </c>
      <c r="I51" s="10">
        <v>6655</v>
      </c>
      <c r="J51" s="10">
        <v>4400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1">
        <f t="shared" si="3"/>
        <v>28985</v>
      </c>
    </row>
    <row r="52" spans="1:16" ht="30" customHeight="1">
      <c r="A52" s="8" t="s">
        <v>207</v>
      </c>
      <c r="B52" s="9" t="s">
        <v>136</v>
      </c>
      <c r="C52" s="8" t="s">
        <v>77</v>
      </c>
      <c r="D52" s="10">
        <v>5756.67</v>
      </c>
      <c r="E52" s="10">
        <v>5720</v>
      </c>
      <c r="F52" s="10">
        <v>6160</v>
      </c>
      <c r="G52" s="10">
        <v>6160</v>
      </c>
      <c r="H52" s="29">
        <v>5720</v>
      </c>
      <c r="I52" s="10">
        <v>6160</v>
      </c>
      <c r="J52" s="10">
        <v>6160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1">
        <f t="shared" si="3"/>
        <v>41836.67</v>
      </c>
    </row>
    <row r="53" spans="1:16" ht="30" customHeight="1">
      <c r="A53" s="8" t="s">
        <v>214</v>
      </c>
      <c r="B53" s="16" t="s">
        <v>45</v>
      </c>
      <c r="C53" s="8" t="s">
        <v>72</v>
      </c>
      <c r="D53" s="10">
        <v>18847.5</v>
      </c>
      <c r="E53" s="10">
        <v>18440</v>
      </c>
      <c r="F53" s="10">
        <v>16662.5</v>
      </c>
      <c r="G53" s="10">
        <v>18052.5</v>
      </c>
      <c r="H53" s="29">
        <v>16082.5</v>
      </c>
      <c r="I53" s="10">
        <v>22972.5</v>
      </c>
      <c r="J53" s="10">
        <v>22560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1">
        <f t="shared" si="3"/>
        <v>133617.5</v>
      </c>
    </row>
    <row r="54" spans="1:16" ht="30" customHeight="1">
      <c r="A54" s="8" t="s">
        <v>215</v>
      </c>
      <c r="B54" s="9" t="s">
        <v>19</v>
      </c>
      <c r="C54" s="8" t="s">
        <v>73</v>
      </c>
      <c r="D54" s="10">
        <v>51841.5</v>
      </c>
      <c r="E54" s="10">
        <v>51823.5</v>
      </c>
      <c r="F54" s="10">
        <v>32618.4</v>
      </c>
      <c r="G54" s="10">
        <v>11112.5</v>
      </c>
      <c r="H54" s="29">
        <v>33510.1</v>
      </c>
      <c r="I54" s="10">
        <v>49030.9</v>
      </c>
      <c r="J54" s="10">
        <v>43084.8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1">
        <f t="shared" si="3"/>
        <v>273021.7</v>
      </c>
    </row>
    <row r="55" spans="1:16" ht="30" customHeight="1">
      <c r="A55" s="8" t="s">
        <v>216</v>
      </c>
      <c r="B55" s="9" t="s">
        <v>142</v>
      </c>
      <c r="C55" s="8" t="s">
        <v>140</v>
      </c>
      <c r="D55" s="10">
        <v>4410</v>
      </c>
      <c r="E55" s="10">
        <v>3430</v>
      </c>
      <c r="F55" s="10">
        <v>4830</v>
      </c>
      <c r="G55" s="10">
        <v>5600</v>
      </c>
      <c r="H55" s="29">
        <v>3220</v>
      </c>
      <c r="I55" s="10">
        <v>5040</v>
      </c>
      <c r="J55" s="10">
        <v>5145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1">
        <f t="shared" si="3"/>
        <v>31675</v>
      </c>
    </row>
    <row r="56" spans="1:16" ht="30" customHeight="1">
      <c r="A56" s="8" t="s">
        <v>301</v>
      </c>
      <c r="B56" s="9"/>
      <c r="C56" s="8"/>
      <c r="D56" s="10"/>
      <c r="E56" s="10"/>
      <c r="F56" s="10"/>
      <c r="G56" s="10"/>
      <c r="H56" s="29">
        <v>6280</v>
      </c>
      <c r="I56" s="10">
        <v>16440</v>
      </c>
      <c r="J56" s="10">
        <v>11750</v>
      </c>
      <c r="K56" s="10"/>
      <c r="L56" s="10"/>
      <c r="M56" s="10"/>
      <c r="N56" s="10"/>
      <c r="O56" s="10"/>
      <c r="P56" s="11">
        <f t="shared" si="3"/>
        <v>34470</v>
      </c>
    </row>
    <row r="57" spans="1:16" ht="30" customHeight="1">
      <c r="A57" s="8" t="s">
        <v>217</v>
      </c>
      <c r="B57" s="9" t="s">
        <v>46</v>
      </c>
      <c r="C57" s="8" t="s">
        <v>74</v>
      </c>
      <c r="D57" s="10">
        <v>13120</v>
      </c>
      <c r="E57" s="10">
        <v>19255</v>
      </c>
      <c r="F57" s="10">
        <f>7760+11057.5</f>
        <v>18817.5</v>
      </c>
      <c r="G57" s="10">
        <f>6142.5+6370</f>
        <v>12512.5</v>
      </c>
      <c r="H57" s="29">
        <v>15507.5</v>
      </c>
      <c r="I57" s="10">
        <v>24892.5</v>
      </c>
      <c r="J57" s="10">
        <v>17352.5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1">
        <f t="shared" si="3"/>
        <v>121457.5</v>
      </c>
    </row>
    <row r="58" spans="1:16" ht="30" customHeight="1">
      <c r="A58" s="8" t="s">
        <v>268</v>
      </c>
      <c r="B58" s="9" t="s">
        <v>269</v>
      </c>
      <c r="C58" s="8" t="s">
        <v>100</v>
      </c>
      <c r="D58" s="10">
        <v>1953.2</v>
      </c>
      <c r="E58" s="10">
        <v>2609.2</v>
      </c>
      <c r="F58" s="10">
        <v>2356.2</v>
      </c>
      <c r="G58" s="10">
        <v>2412.2</v>
      </c>
      <c r="H58" s="29">
        <v>1900.2</v>
      </c>
      <c r="I58" s="10">
        <v>1850.2</v>
      </c>
      <c r="J58" s="10">
        <v>2309.2</v>
      </c>
      <c r="K58" s="10"/>
      <c r="L58" s="10"/>
      <c r="M58" s="10"/>
      <c r="N58" s="10"/>
      <c r="O58" s="10"/>
      <c r="P58" s="11">
        <f t="shared" si="3"/>
        <v>15390.400000000001</v>
      </c>
    </row>
    <row r="59" spans="1:16" ht="30" customHeight="1">
      <c r="A59" s="8" t="s">
        <v>240</v>
      </c>
      <c r="B59" s="9" t="s">
        <v>252</v>
      </c>
      <c r="C59" s="8" t="s">
        <v>253</v>
      </c>
      <c r="D59" s="10">
        <v>1405.2</v>
      </c>
      <c r="E59" s="10">
        <v>1405.2</v>
      </c>
      <c r="F59" s="10">
        <v>3320.4</v>
      </c>
      <c r="G59" s="10">
        <v>642.6</v>
      </c>
      <c r="H59" s="29">
        <v>1405.2</v>
      </c>
      <c r="I59" s="10">
        <v>1405.2</v>
      </c>
      <c r="J59" s="10">
        <v>1405.2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1">
        <f t="shared" si="3"/>
        <v>10989.000000000002</v>
      </c>
    </row>
    <row r="60" spans="1:16" ht="30" customHeight="1">
      <c r="A60" s="8" t="s">
        <v>218</v>
      </c>
      <c r="B60" s="9" t="s">
        <v>89</v>
      </c>
      <c r="C60" s="8" t="s">
        <v>98</v>
      </c>
      <c r="D60" s="10">
        <v>29904</v>
      </c>
      <c r="E60" s="10">
        <v>29904</v>
      </c>
      <c r="F60" s="10">
        <v>28836</v>
      </c>
      <c r="G60" s="10">
        <v>27412</v>
      </c>
      <c r="H60" s="29">
        <v>23140</v>
      </c>
      <c r="I60" s="10">
        <v>29904</v>
      </c>
      <c r="J60" s="10">
        <v>24564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1">
        <f t="shared" si="3"/>
        <v>193664</v>
      </c>
    </row>
    <row r="61" spans="1:16" ht="30" customHeight="1">
      <c r="A61" s="8" t="s">
        <v>219</v>
      </c>
      <c r="B61" s="9" t="s">
        <v>47</v>
      </c>
      <c r="C61" s="8" t="s">
        <v>75</v>
      </c>
      <c r="D61" s="10">
        <v>2760</v>
      </c>
      <c r="E61" s="10">
        <v>2910</v>
      </c>
      <c r="F61" s="10">
        <v>3030</v>
      </c>
      <c r="G61" s="10">
        <v>690</v>
      </c>
      <c r="H61" s="29">
        <v>2460</v>
      </c>
      <c r="I61" s="10">
        <v>3270</v>
      </c>
      <c r="J61" s="10">
        <v>1890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1">
        <f t="shared" si="3"/>
        <v>17010</v>
      </c>
    </row>
    <row r="62" spans="1:16" ht="30" customHeight="1">
      <c r="A62" s="8" t="s">
        <v>220</v>
      </c>
      <c r="B62" s="9" t="s">
        <v>143</v>
      </c>
      <c r="C62" s="12" t="s">
        <v>140</v>
      </c>
      <c r="D62" s="10">
        <v>8625</v>
      </c>
      <c r="E62" s="10">
        <v>7375</v>
      </c>
      <c r="F62" s="10">
        <v>7220</v>
      </c>
      <c r="G62" s="10">
        <v>6100</v>
      </c>
      <c r="H62" s="29">
        <v>6715</v>
      </c>
      <c r="I62" s="10">
        <v>7660</v>
      </c>
      <c r="J62" s="10">
        <v>9865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1">
        <f t="shared" si="3"/>
        <v>53560</v>
      </c>
    </row>
    <row r="63" spans="1:16" ht="30" customHeight="1">
      <c r="A63" s="8" t="s">
        <v>285</v>
      </c>
      <c r="B63" s="9" t="s">
        <v>292</v>
      </c>
      <c r="C63" s="8" t="s">
        <v>296</v>
      </c>
      <c r="D63" s="10">
        <v>0</v>
      </c>
      <c r="E63" s="10">
        <v>0</v>
      </c>
      <c r="F63" s="10">
        <v>687.5</v>
      </c>
      <c r="G63" s="10">
        <v>0</v>
      </c>
      <c r="H63" s="29">
        <v>0</v>
      </c>
      <c r="I63" s="10">
        <v>0</v>
      </c>
      <c r="J63" s="10">
        <v>0</v>
      </c>
      <c r="K63" s="10"/>
      <c r="L63" s="10"/>
      <c r="M63" s="10"/>
      <c r="N63" s="10"/>
      <c r="O63" s="10"/>
      <c r="P63" s="11">
        <f t="shared" si="3"/>
        <v>687.5</v>
      </c>
    </row>
    <row r="64" spans="1:16" ht="30" customHeight="1">
      <c r="A64" s="8" t="s">
        <v>221</v>
      </c>
      <c r="B64" s="9" t="s">
        <v>48</v>
      </c>
      <c r="C64" s="8" t="s">
        <v>67</v>
      </c>
      <c r="D64" s="10">
        <v>5051.07</v>
      </c>
      <c r="E64" s="10">
        <v>5005.87</v>
      </c>
      <c r="F64" s="10">
        <v>3317.73</v>
      </c>
      <c r="G64" s="10">
        <v>4305.87</v>
      </c>
      <c r="H64" s="29">
        <v>2582.73</v>
      </c>
      <c r="I64" s="10">
        <v>4762.53</v>
      </c>
      <c r="J64" s="10">
        <v>8114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1">
        <f t="shared" si="3"/>
        <v>33139.799999999996</v>
      </c>
    </row>
    <row r="65" spans="1:16" ht="30" customHeight="1">
      <c r="A65" s="8" t="s">
        <v>288</v>
      </c>
      <c r="B65" s="9" t="s">
        <v>293</v>
      </c>
      <c r="C65" s="8" t="s">
        <v>83</v>
      </c>
      <c r="D65" s="10">
        <v>0</v>
      </c>
      <c r="E65" s="10">
        <v>0</v>
      </c>
      <c r="F65" s="10">
        <v>11321.6</v>
      </c>
      <c r="G65" s="10">
        <v>5832.4</v>
      </c>
      <c r="H65" s="29">
        <v>9946.6</v>
      </c>
      <c r="I65" s="10">
        <v>1696.6</v>
      </c>
      <c r="J65" s="10">
        <v>0</v>
      </c>
      <c r="K65" s="10"/>
      <c r="L65" s="10"/>
      <c r="M65" s="10"/>
      <c r="N65" s="10"/>
      <c r="O65" s="10"/>
      <c r="P65" s="11">
        <f t="shared" si="3"/>
        <v>28797.199999999997</v>
      </c>
    </row>
    <row r="66" spans="1:16" ht="30" customHeight="1">
      <c r="A66" s="8" t="s">
        <v>222</v>
      </c>
      <c r="B66" s="9" t="s">
        <v>90</v>
      </c>
      <c r="C66" s="8" t="s">
        <v>99</v>
      </c>
      <c r="D66" s="10">
        <v>3848.8</v>
      </c>
      <c r="E66" s="10">
        <v>2169.93</v>
      </c>
      <c r="F66" s="10">
        <v>5861</v>
      </c>
      <c r="G66" s="10">
        <v>2736.6</v>
      </c>
      <c r="H66" s="29">
        <v>2636.6</v>
      </c>
      <c r="I66" s="10">
        <v>2636.6</v>
      </c>
      <c r="J66" s="10">
        <v>3136.6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1">
        <f t="shared" si="3"/>
        <v>23026.129999999997</v>
      </c>
    </row>
    <row r="67" spans="1:16" ht="30" customHeight="1">
      <c r="A67" s="8" t="s">
        <v>223</v>
      </c>
      <c r="B67" s="16" t="s">
        <v>127</v>
      </c>
      <c r="C67" s="8" t="s">
        <v>128</v>
      </c>
      <c r="D67" s="10">
        <v>0</v>
      </c>
      <c r="E67" s="10">
        <v>925</v>
      </c>
      <c r="F67" s="10">
        <v>2905</v>
      </c>
      <c r="G67" s="10">
        <v>2420</v>
      </c>
      <c r="H67" s="29">
        <v>2540</v>
      </c>
      <c r="I67" s="10">
        <v>2685</v>
      </c>
      <c r="J67" s="10">
        <v>2860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1">
        <f t="shared" si="3"/>
        <v>14335</v>
      </c>
    </row>
    <row r="68" spans="1:16" ht="30" customHeight="1">
      <c r="A68" s="8" t="s">
        <v>224</v>
      </c>
      <c r="B68" s="9" t="s">
        <v>49</v>
      </c>
      <c r="C68" s="8" t="s">
        <v>64</v>
      </c>
      <c r="D68" s="10">
        <v>7930</v>
      </c>
      <c r="E68" s="10">
        <v>8690</v>
      </c>
      <c r="F68" s="10">
        <v>6270</v>
      </c>
      <c r="G68" s="10">
        <v>1050</v>
      </c>
      <c r="H68" s="29">
        <v>6540</v>
      </c>
      <c r="I68" s="10">
        <v>4450</v>
      </c>
      <c r="J68" s="10">
        <v>7210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1">
        <f t="shared" si="3"/>
        <v>42140</v>
      </c>
    </row>
    <row r="69" spans="1:16" ht="30" customHeight="1">
      <c r="A69" s="8" t="s">
        <v>225</v>
      </c>
      <c r="B69" s="9" t="s">
        <v>50</v>
      </c>
      <c r="C69" s="8" t="s">
        <v>64</v>
      </c>
      <c r="D69" s="10">
        <v>3080</v>
      </c>
      <c r="E69" s="10">
        <v>3150</v>
      </c>
      <c r="F69" s="10">
        <v>3010</v>
      </c>
      <c r="G69" s="10">
        <v>2310</v>
      </c>
      <c r="H69" s="29">
        <v>2870</v>
      </c>
      <c r="I69" s="10">
        <v>3150</v>
      </c>
      <c r="J69" s="10">
        <v>5740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1">
        <f t="shared" si="3"/>
        <v>23310</v>
      </c>
    </row>
    <row r="70" spans="1:16" ht="30" customHeight="1">
      <c r="A70" s="8" t="s">
        <v>226</v>
      </c>
      <c r="B70" s="9" t="s">
        <v>51</v>
      </c>
      <c r="C70" s="8" t="s">
        <v>76</v>
      </c>
      <c r="D70" s="10">
        <v>16232.24</v>
      </c>
      <c r="E70" s="10">
        <v>23374.03</v>
      </c>
      <c r="F70" s="10">
        <v>19258.5</v>
      </c>
      <c r="G70" s="10">
        <v>15064.09</v>
      </c>
      <c r="H70" s="29">
        <v>14728.93</v>
      </c>
      <c r="I70" s="10">
        <v>21819.77</v>
      </c>
      <c r="J70" s="10">
        <v>18295.68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1">
        <f t="shared" si="3"/>
        <v>128773.24000000002</v>
      </c>
    </row>
    <row r="71" spans="1:16" ht="30" customHeight="1">
      <c r="A71" s="8" t="s">
        <v>227</v>
      </c>
      <c r="B71" s="9" t="s">
        <v>137</v>
      </c>
      <c r="C71" s="8" t="s">
        <v>71</v>
      </c>
      <c r="D71" s="10">
        <v>5842.5</v>
      </c>
      <c r="E71" s="10">
        <v>4327.5</v>
      </c>
      <c r="F71" s="10">
        <v>4100</v>
      </c>
      <c r="G71" s="10">
        <v>3520</v>
      </c>
      <c r="H71" s="29">
        <v>4457.5</v>
      </c>
      <c r="I71" s="10">
        <v>4540</v>
      </c>
      <c r="J71" s="10">
        <v>4540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1">
        <f t="shared" si="3"/>
        <v>31327.5</v>
      </c>
    </row>
    <row r="72" spans="1:16" ht="30" customHeight="1">
      <c r="A72" s="8" t="s">
        <v>228</v>
      </c>
      <c r="B72" s="9" t="s">
        <v>112</v>
      </c>
      <c r="C72" s="8" t="s">
        <v>122</v>
      </c>
      <c r="D72" s="10">
        <v>5203</v>
      </c>
      <c r="E72" s="10">
        <v>5128</v>
      </c>
      <c r="F72" s="10">
        <v>0</v>
      </c>
      <c r="G72" s="10">
        <v>0</v>
      </c>
      <c r="H72" s="29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1">
        <f t="shared" si="3"/>
        <v>10331</v>
      </c>
    </row>
    <row r="73" spans="1:16" ht="30" customHeight="1">
      <c r="A73" s="8" t="s">
        <v>229</v>
      </c>
      <c r="B73" s="9" t="s">
        <v>52</v>
      </c>
      <c r="C73" s="8" t="s">
        <v>78</v>
      </c>
      <c r="D73" s="10">
        <v>6870</v>
      </c>
      <c r="E73" s="10">
        <v>6587.5</v>
      </c>
      <c r="F73" s="10">
        <v>6170</v>
      </c>
      <c r="G73" s="10">
        <v>6410</v>
      </c>
      <c r="H73" s="29">
        <v>6170</v>
      </c>
      <c r="I73" s="10">
        <v>7170</v>
      </c>
      <c r="J73" s="10">
        <v>6770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1">
        <f t="shared" si="3"/>
        <v>46147.5</v>
      </c>
    </row>
    <row r="74" spans="1:16" ht="30" customHeight="1">
      <c r="A74" s="8" t="s">
        <v>230</v>
      </c>
      <c r="B74" s="16" t="s">
        <v>54</v>
      </c>
      <c r="C74" s="8" t="s">
        <v>130</v>
      </c>
      <c r="D74" s="10">
        <v>4887</v>
      </c>
      <c r="E74" s="10">
        <v>4754.75</v>
      </c>
      <c r="F74" s="10">
        <v>4826.25</v>
      </c>
      <c r="G74" s="10">
        <v>4887</v>
      </c>
      <c r="H74" s="29">
        <v>4147</v>
      </c>
      <c r="I74" s="10">
        <v>4815.5</v>
      </c>
      <c r="J74" s="10">
        <v>5505.5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1">
        <f t="shared" si="3"/>
        <v>33823</v>
      </c>
    </row>
    <row r="75" spans="1:16" ht="30" customHeight="1">
      <c r="A75" s="8" t="s">
        <v>231</v>
      </c>
      <c r="B75" s="9" t="s">
        <v>110</v>
      </c>
      <c r="C75" s="8" t="s">
        <v>99</v>
      </c>
      <c r="D75" s="10">
        <v>2444.27</v>
      </c>
      <c r="E75" s="10">
        <v>3066.4</v>
      </c>
      <c r="F75" s="10">
        <v>2377.6</v>
      </c>
      <c r="G75" s="10">
        <v>1408.8</v>
      </c>
      <c r="H75" s="29">
        <v>1225.47</v>
      </c>
      <c r="I75" s="10">
        <v>1222.13</v>
      </c>
      <c r="J75" s="10">
        <v>1225.47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1">
        <f t="shared" si="3"/>
        <v>12970.139999999998</v>
      </c>
    </row>
    <row r="76" spans="1:16" ht="30" customHeight="1">
      <c r="A76" s="8" t="s">
        <v>232</v>
      </c>
      <c r="B76" s="9" t="s">
        <v>96</v>
      </c>
      <c r="C76" s="8" t="s">
        <v>119</v>
      </c>
      <c r="D76" s="10">
        <v>476.67</v>
      </c>
      <c r="E76" s="10">
        <v>403.33</v>
      </c>
      <c r="F76" s="10">
        <v>586.67</v>
      </c>
      <c r="G76" s="10">
        <v>0</v>
      </c>
      <c r="H76" s="29">
        <f>623.33+403.33</f>
        <v>1026.66</v>
      </c>
      <c r="I76" s="10">
        <v>586.67</v>
      </c>
      <c r="J76" s="10">
        <v>550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1">
        <f t="shared" si="3"/>
        <v>3630</v>
      </c>
    </row>
    <row r="77" spans="1:16" ht="30" customHeight="1">
      <c r="A77" s="8" t="s">
        <v>270</v>
      </c>
      <c r="B77" s="9" t="s">
        <v>271</v>
      </c>
      <c r="C77" s="8" t="s">
        <v>272</v>
      </c>
      <c r="D77" s="10">
        <v>10491.8</v>
      </c>
      <c r="E77" s="10">
        <v>3825.2</v>
      </c>
      <c r="F77" s="10">
        <v>4419</v>
      </c>
      <c r="G77" s="10"/>
      <c r="H77" s="29">
        <v>2361.4</v>
      </c>
      <c r="I77" s="10">
        <v>4519</v>
      </c>
      <c r="J77" s="10">
        <v>0</v>
      </c>
      <c r="K77" s="10"/>
      <c r="L77" s="10"/>
      <c r="M77" s="10"/>
      <c r="N77" s="10"/>
      <c r="O77" s="10"/>
      <c r="P77" s="11">
        <f t="shared" si="3"/>
        <v>25616.4</v>
      </c>
    </row>
    <row r="78" spans="1:16" ht="30" customHeight="1">
      <c r="A78" s="8" t="s">
        <v>233</v>
      </c>
      <c r="B78" s="9" t="s">
        <v>125</v>
      </c>
      <c r="C78" s="8" t="s">
        <v>126</v>
      </c>
      <c r="D78" s="10">
        <v>14831.69</v>
      </c>
      <c r="E78" s="10">
        <v>20563.69</v>
      </c>
      <c r="F78" s="10">
        <v>13552.39</v>
      </c>
      <c r="G78" s="10">
        <v>4273.6</v>
      </c>
      <c r="H78" s="29">
        <v>13099.89</v>
      </c>
      <c r="I78" s="10">
        <v>11433.99</v>
      </c>
      <c r="J78" s="10">
        <v>11697.39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1">
        <f t="shared" si="3"/>
        <v>89452.64</v>
      </c>
    </row>
    <row r="79" spans="1:16" ht="30" customHeight="1">
      <c r="A79" s="8" t="s">
        <v>257</v>
      </c>
      <c r="B79" s="9" t="s">
        <v>262</v>
      </c>
      <c r="C79" s="8" t="s">
        <v>130</v>
      </c>
      <c r="D79" s="10">
        <v>54321.56</v>
      </c>
      <c r="E79" s="10">
        <v>56979.64</v>
      </c>
      <c r="F79" s="10">
        <v>27737.71</v>
      </c>
      <c r="G79" s="10">
        <v>30032.5</v>
      </c>
      <c r="H79" s="29">
        <v>76739.62</v>
      </c>
      <c r="I79" s="10">
        <v>109073.79</v>
      </c>
      <c r="J79" s="10">
        <v>80839.65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1">
        <f t="shared" si="3"/>
        <v>435724.47</v>
      </c>
    </row>
    <row r="80" spans="1:16" ht="30" customHeight="1">
      <c r="A80" s="8" t="s">
        <v>185</v>
      </c>
      <c r="B80" s="9" t="s">
        <v>193</v>
      </c>
      <c r="C80" s="8" t="s">
        <v>194</v>
      </c>
      <c r="D80" s="10">
        <v>825</v>
      </c>
      <c r="E80" s="10">
        <v>1320</v>
      </c>
      <c r="F80" s="10">
        <v>900</v>
      </c>
      <c r="G80" s="10">
        <v>660</v>
      </c>
      <c r="H80" s="29">
        <v>1200</v>
      </c>
      <c r="I80" s="10">
        <v>900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1">
        <f t="shared" si="3"/>
        <v>5805</v>
      </c>
    </row>
    <row r="81" spans="1:16" ht="30" customHeight="1">
      <c r="A81" s="8" t="s">
        <v>273</v>
      </c>
      <c r="B81" s="9" t="s">
        <v>274</v>
      </c>
      <c r="C81" s="8" t="s">
        <v>275</v>
      </c>
      <c r="D81" s="10">
        <v>0</v>
      </c>
      <c r="E81" s="10">
        <v>1322.7</v>
      </c>
      <c r="F81" s="10">
        <v>2497.9</v>
      </c>
      <c r="G81" s="10">
        <v>1305.3</v>
      </c>
      <c r="H81" s="29">
        <v>3025.5</v>
      </c>
      <c r="I81" s="10">
        <v>3743.1</v>
      </c>
      <c r="J81" s="10">
        <v>4310.7</v>
      </c>
      <c r="K81" s="10"/>
      <c r="L81" s="10"/>
      <c r="M81" s="10"/>
      <c r="N81" s="10"/>
      <c r="O81" s="10"/>
      <c r="P81" s="11">
        <f t="shared" si="3"/>
        <v>16205.2</v>
      </c>
    </row>
    <row r="82" spans="1:16" ht="30" customHeight="1">
      <c r="A82" s="8" t="s">
        <v>192</v>
      </c>
      <c r="B82" s="9" t="s">
        <v>139</v>
      </c>
      <c r="C82" s="8" t="s">
        <v>140</v>
      </c>
      <c r="D82" s="10">
        <v>5175</v>
      </c>
      <c r="E82" s="10">
        <v>5090</v>
      </c>
      <c r="F82" s="10">
        <v>5045</v>
      </c>
      <c r="G82" s="10">
        <v>12725</v>
      </c>
      <c r="H82" s="29">
        <v>6630</v>
      </c>
      <c r="I82" s="10">
        <v>11375</v>
      </c>
      <c r="J82" s="10">
        <v>14340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1">
        <f t="shared" si="3"/>
        <v>60380</v>
      </c>
    </row>
    <row r="83" spans="1:16" ht="30" customHeight="1">
      <c r="A83" s="8" t="s">
        <v>213</v>
      </c>
      <c r="B83" s="9" t="s">
        <v>141</v>
      </c>
      <c r="C83" s="8" t="s">
        <v>140</v>
      </c>
      <c r="D83" s="10">
        <v>10505.92</v>
      </c>
      <c r="E83" s="10">
        <v>11950.92</v>
      </c>
      <c r="F83" s="10">
        <v>16763.2</v>
      </c>
      <c r="G83" s="10">
        <v>11200.24</v>
      </c>
      <c r="H83" s="29">
        <v>11505.24</v>
      </c>
      <c r="I83" s="10">
        <v>18752.52</v>
      </c>
      <c r="J83" s="10">
        <v>13554.56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1">
        <f t="shared" si="3"/>
        <v>94232.59999999999</v>
      </c>
    </row>
    <row r="84" spans="1:16" ht="30" customHeight="1">
      <c r="A84" s="8" t="s">
        <v>276</v>
      </c>
      <c r="B84" s="9" t="s">
        <v>277</v>
      </c>
      <c r="C84" s="8" t="s">
        <v>163</v>
      </c>
      <c r="D84" s="10">
        <v>12403.2</v>
      </c>
      <c r="E84" s="10">
        <v>2227.73</v>
      </c>
      <c r="F84" s="10">
        <v>8048.8</v>
      </c>
      <c r="G84" s="10">
        <v>7813.6</v>
      </c>
      <c r="H84" s="29">
        <v>7388.8</v>
      </c>
      <c r="I84" s="10">
        <v>7388.8</v>
      </c>
      <c r="J84" s="10">
        <v>8363.6</v>
      </c>
      <c r="K84" s="10"/>
      <c r="L84" s="10"/>
      <c r="M84" s="10"/>
      <c r="N84" s="10"/>
      <c r="O84" s="10"/>
      <c r="P84" s="11">
        <f t="shared" si="3"/>
        <v>53634.530000000006</v>
      </c>
    </row>
    <row r="85" spans="1:16" ht="30" customHeight="1">
      <c r="A85" s="17" t="s">
        <v>263</v>
      </c>
      <c r="B85" s="9" t="s">
        <v>135</v>
      </c>
      <c r="C85" s="8" t="s">
        <v>103</v>
      </c>
      <c r="D85" s="10">
        <v>2500</v>
      </c>
      <c r="E85" s="10">
        <v>2500</v>
      </c>
      <c r="F85" s="10">
        <v>2500</v>
      </c>
      <c r="G85" s="10">
        <v>2500</v>
      </c>
      <c r="H85" s="10">
        <v>2500</v>
      </c>
      <c r="I85" s="10">
        <v>2500</v>
      </c>
      <c r="J85" s="10">
        <v>2500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1">
        <f t="shared" si="3"/>
        <v>17500</v>
      </c>
    </row>
    <row r="86" spans="1:16" ht="30" customHeight="1">
      <c r="A86" s="8" t="s">
        <v>212</v>
      </c>
      <c r="B86" s="9" t="s">
        <v>55</v>
      </c>
      <c r="C86" s="8" t="s">
        <v>79</v>
      </c>
      <c r="D86" s="10">
        <v>12050</v>
      </c>
      <c r="E86" s="10">
        <v>15700</v>
      </c>
      <c r="F86" s="10">
        <v>8320</v>
      </c>
      <c r="G86" s="10">
        <v>1540</v>
      </c>
      <c r="H86" s="29">
        <v>14340</v>
      </c>
      <c r="I86" s="10">
        <v>17360</v>
      </c>
      <c r="J86" s="10">
        <v>13290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1">
        <f t="shared" si="3"/>
        <v>82600</v>
      </c>
    </row>
    <row r="87" spans="1:16" ht="30" customHeight="1">
      <c r="A87" s="8" t="s">
        <v>238</v>
      </c>
      <c r="B87" s="9" t="s">
        <v>239</v>
      </c>
      <c r="C87" s="8" t="s">
        <v>82</v>
      </c>
      <c r="D87" s="10">
        <v>1320</v>
      </c>
      <c r="E87" s="10">
        <v>1570</v>
      </c>
      <c r="F87" s="10">
        <v>1910</v>
      </c>
      <c r="G87" s="10">
        <v>990</v>
      </c>
      <c r="H87" s="29">
        <v>2310</v>
      </c>
      <c r="I87" s="10">
        <v>5570</v>
      </c>
      <c r="J87" s="10">
        <v>4147.5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1">
        <f t="shared" si="3"/>
        <v>17817.5</v>
      </c>
    </row>
    <row r="88" spans="1:16" ht="30" customHeight="1">
      <c r="A88" s="8" t="s">
        <v>173</v>
      </c>
      <c r="B88" s="9" t="s">
        <v>53</v>
      </c>
      <c r="C88" s="8" t="s">
        <v>68</v>
      </c>
      <c r="D88" s="10">
        <v>10340</v>
      </c>
      <c r="E88" s="10">
        <v>10037.5</v>
      </c>
      <c r="F88" s="10">
        <v>11110</v>
      </c>
      <c r="G88" s="10">
        <v>9350</v>
      </c>
      <c r="H88" s="29">
        <v>10780</v>
      </c>
      <c r="I88" s="10">
        <v>10450</v>
      </c>
      <c r="J88" s="10">
        <v>11137.5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1">
        <f t="shared" si="3"/>
        <v>73205</v>
      </c>
    </row>
    <row r="89" spans="1:16" ht="30" customHeight="1">
      <c r="A89" s="8" t="s">
        <v>172</v>
      </c>
      <c r="B89" s="9" t="s">
        <v>61</v>
      </c>
      <c r="C89" s="8" t="s">
        <v>69</v>
      </c>
      <c r="D89" s="10">
        <v>4775</v>
      </c>
      <c r="E89" s="10">
        <v>0</v>
      </c>
      <c r="F89" s="10">
        <v>0</v>
      </c>
      <c r="G89" s="10">
        <v>0</v>
      </c>
      <c r="H89" s="29">
        <v>0</v>
      </c>
      <c r="I89" s="10">
        <v>2600</v>
      </c>
      <c r="J89" s="10">
        <v>6300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1">
        <f t="shared" si="3"/>
        <v>13675</v>
      </c>
    </row>
    <row r="90" spans="1:16" ht="30" customHeight="1">
      <c r="A90" s="8" t="s">
        <v>284</v>
      </c>
      <c r="B90" s="9" t="s">
        <v>294</v>
      </c>
      <c r="C90" s="8" t="s">
        <v>297</v>
      </c>
      <c r="D90" s="10">
        <v>0</v>
      </c>
      <c r="E90" s="10">
        <v>0</v>
      </c>
      <c r="F90" s="10">
        <v>5546.4</v>
      </c>
      <c r="G90" s="10">
        <v>8077</v>
      </c>
      <c r="H90" s="29">
        <v>7747.6</v>
      </c>
      <c r="I90" s="10">
        <v>8891.6</v>
      </c>
      <c r="J90" s="10">
        <v>4588.8</v>
      </c>
      <c r="K90" s="10"/>
      <c r="L90" s="10"/>
      <c r="M90" s="10"/>
      <c r="N90" s="10"/>
      <c r="O90" s="10"/>
      <c r="P90" s="11">
        <f t="shared" si="3"/>
        <v>34851.4</v>
      </c>
    </row>
    <row r="91" spans="1:16" ht="30" customHeight="1">
      <c r="A91" s="8" t="s">
        <v>211</v>
      </c>
      <c r="B91" s="9" t="s">
        <v>56</v>
      </c>
      <c r="C91" s="8" t="s">
        <v>80</v>
      </c>
      <c r="D91" s="10">
        <v>9266.67</v>
      </c>
      <c r="E91" s="10">
        <v>6466.67</v>
      </c>
      <c r="F91" s="10">
        <v>7133.33</v>
      </c>
      <c r="G91" s="10">
        <v>8500</v>
      </c>
      <c r="H91" s="33">
        <v>9680</v>
      </c>
      <c r="I91" s="10">
        <v>14410</v>
      </c>
      <c r="J91" s="10">
        <v>9570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1">
        <f t="shared" si="3"/>
        <v>65026.67</v>
      </c>
    </row>
    <row r="92" spans="1:16" ht="30" customHeight="1">
      <c r="A92" s="8" t="s">
        <v>184</v>
      </c>
      <c r="B92" s="9" t="s">
        <v>188</v>
      </c>
      <c r="C92" s="8" t="s">
        <v>189</v>
      </c>
      <c r="D92" s="10">
        <v>1627.5</v>
      </c>
      <c r="E92" s="10">
        <v>1557.5</v>
      </c>
      <c r="F92" s="10">
        <v>2135</v>
      </c>
      <c r="G92" s="10">
        <v>1707.5</v>
      </c>
      <c r="H92" s="33">
        <v>2197.5</v>
      </c>
      <c r="I92" s="10">
        <v>1632.5</v>
      </c>
      <c r="J92" s="10">
        <v>2737.5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1">
        <f t="shared" si="3"/>
        <v>13595</v>
      </c>
    </row>
    <row r="93" spans="1:16" ht="30" customHeight="1">
      <c r="A93" s="8" t="s">
        <v>190</v>
      </c>
      <c r="B93" s="9" t="s">
        <v>91</v>
      </c>
      <c r="C93" s="8" t="s">
        <v>101</v>
      </c>
      <c r="D93" s="10">
        <v>6342.8</v>
      </c>
      <c r="E93" s="10">
        <v>5139</v>
      </c>
      <c r="F93" s="10">
        <v>3311.4</v>
      </c>
      <c r="G93" s="10">
        <v>5139</v>
      </c>
      <c r="H93" s="33">
        <v>9410.4</v>
      </c>
      <c r="I93" s="10">
        <v>6019</v>
      </c>
      <c r="J93" s="10">
        <v>5579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1">
        <f t="shared" si="3"/>
        <v>40940.6</v>
      </c>
    </row>
    <row r="94" spans="1:16" ht="30" customHeight="1">
      <c r="A94" s="8" t="s">
        <v>191</v>
      </c>
      <c r="B94" s="9" t="s">
        <v>57</v>
      </c>
      <c r="C94" s="8" t="s">
        <v>81</v>
      </c>
      <c r="D94" s="10">
        <v>6260.1</v>
      </c>
      <c r="E94" s="10">
        <v>8606.8</v>
      </c>
      <c r="F94" s="10">
        <v>8244.3</v>
      </c>
      <c r="G94" s="10">
        <v>8613.5</v>
      </c>
      <c r="H94" s="33">
        <v>8216.8</v>
      </c>
      <c r="I94" s="10">
        <v>9879.4</v>
      </c>
      <c r="J94" s="10">
        <v>13035.3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1">
        <f t="shared" si="3"/>
        <v>62856.2</v>
      </c>
    </row>
    <row r="95" spans="1:16" ht="30" customHeight="1">
      <c r="A95" s="8" t="s">
        <v>300</v>
      </c>
      <c r="B95" s="9" t="s">
        <v>290</v>
      </c>
      <c r="C95" s="8" t="s">
        <v>298</v>
      </c>
      <c r="D95" s="10">
        <v>0</v>
      </c>
      <c r="E95" s="10">
        <v>0</v>
      </c>
      <c r="F95" s="10">
        <v>5000</v>
      </c>
      <c r="G95" s="10">
        <v>5000</v>
      </c>
      <c r="H95" s="10">
        <v>5000</v>
      </c>
      <c r="I95" s="10">
        <v>5000</v>
      </c>
      <c r="J95" s="10">
        <v>5000</v>
      </c>
      <c r="K95" s="10"/>
      <c r="L95" s="10"/>
      <c r="M95" s="10"/>
      <c r="N95" s="10"/>
      <c r="O95" s="10"/>
      <c r="P95" s="11">
        <f t="shared" si="3"/>
        <v>25000</v>
      </c>
    </row>
    <row r="96" spans="1:16" ht="30" customHeight="1">
      <c r="A96" s="8" t="s">
        <v>209</v>
      </c>
      <c r="B96" s="9" t="s">
        <v>59</v>
      </c>
      <c r="C96" s="8" t="s">
        <v>129</v>
      </c>
      <c r="D96" s="10">
        <v>6960</v>
      </c>
      <c r="E96" s="10">
        <v>7400</v>
      </c>
      <c r="F96" s="10">
        <v>7060</v>
      </c>
      <c r="G96" s="10">
        <v>6150</v>
      </c>
      <c r="H96" s="33">
        <v>8740</v>
      </c>
      <c r="I96" s="10">
        <v>10220</v>
      </c>
      <c r="J96" s="10">
        <v>5310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1">
        <f t="shared" si="3"/>
        <v>51840</v>
      </c>
    </row>
    <row r="97" spans="1:16" ht="30" customHeight="1">
      <c r="A97" s="8" t="s">
        <v>210</v>
      </c>
      <c r="B97" s="9" t="s">
        <v>58</v>
      </c>
      <c r="C97" s="8" t="s">
        <v>66</v>
      </c>
      <c r="D97" s="10">
        <v>25590</v>
      </c>
      <c r="E97" s="10">
        <v>24490</v>
      </c>
      <c r="F97" s="10">
        <v>15400</v>
      </c>
      <c r="G97" s="10">
        <v>8370</v>
      </c>
      <c r="H97" s="33">
        <v>23390</v>
      </c>
      <c r="I97" s="10">
        <v>38640</v>
      </c>
      <c r="J97" s="10">
        <v>24240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1">
        <f t="shared" si="3"/>
        <v>160120</v>
      </c>
    </row>
    <row r="98" spans="1:16" ht="30" customHeight="1">
      <c r="A98" s="8" t="s">
        <v>208</v>
      </c>
      <c r="B98" s="9" t="s">
        <v>60</v>
      </c>
      <c r="C98" s="8" t="s">
        <v>82</v>
      </c>
      <c r="D98" s="10">
        <v>4060</v>
      </c>
      <c r="E98" s="10">
        <v>3940</v>
      </c>
      <c r="F98" s="10">
        <v>3690</v>
      </c>
      <c r="G98" s="10">
        <v>0</v>
      </c>
      <c r="H98" s="29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1">
        <f t="shared" si="3"/>
        <v>11690</v>
      </c>
    </row>
    <row r="99" spans="1:16" ht="30" customHeight="1">
      <c r="A99" s="8" t="s">
        <v>246</v>
      </c>
      <c r="B99" s="9" t="s">
        <v>247</v>
      </c>
      <c r="C99" s="8" t="s">
        <v>237</v>
      </c>
      <c r="D99" s="10">
        <v>2640</v>
      </c>
      <c r="E99" s="10">
        <v>4400</v>
      </c>
      <c r="F99" s="10">
        <v>3400</v>
      </c>
      <c r="G99" s="10">
        <v>0</v>
      </c>
      <c r="H99" s="33">
        <v>1540</v>
      </c>
      <c r="I99" s="10">
        <v>5060</v>
      </c>
      <c r="J99" s="10">
        <v>7260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1">
        <f aca="true" t="shared" si="4" ref="P99:P105">SUM(D99:O99)</f>
        <v>24300</v>
      </c>
    </row>
    <row r="100" spans="1:16" ht="30" customHeight="1">
      <c r="A100" s="8" t="s">
        <v>181</v>
      </c>
      <c r="B100" s="9" t="s">
        <v>187</v>
      </c>
      <c r="C100" s="8" t="s">
        <v>163</v>
      </c>
      <c r="D100" s="10">
        <v>9659.47</v>
      </c>
      <c r="E100" s="10">
        <v>18771.6</v>
      </c>
      <c r="F100" s="10">
        <f>9023.6+7043.6</f>
        <v>16067.2</v>
      </c>
      <c r="G100" s="10">
        <f>5628.8+3868.8</f>
        <v>9497.6</v>
      </c>
      <c r="H100" s="33">
        <v>11257.6</v>
      </c>
      <c r="I100" s="10">
        <v>14799.07</v>
      </c>
      <c r="J100" s="10">
        <v>12232.4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1">
        <f t="shared" si="4"/>
        <v>92284.94</v>
      </c>
    </row>
    <row r="101" spans="1:16" ht="30" customHeight="1">
      <c r="A101" s="8" t="s">
        <v>171</v>
      </c>
      <c r="B101" s="9" t="s">
        <v>111</v>
      </c>
      <c r="C101" s="8" t="s">
        <v>100</v>
      </c>
      <c r="D101" s="10">
        <v>2600</v>
      </c>
      <c r="E101" s="10">
        <v>0</v>
      </c>
      <c r="F101" s="10">
        <v>0</v>
      </c>
      <c r="G101" s="10">
        <v>0</v>
      </c>
      <c r="H101" s="33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1">
        <f t="shared" si="4"/>
        <v>2600</v>
      </c>
    </row>
    <row r="102" spans="1:16" ht="30" customHeight="1">
      <c r="A102" s="8" t="s">
        <v>312</v>
      </c>
      <c r="B102" s="9"/>
      <c r="C102" s="8"/>
      <c r="D102" s="10">
        <v>0</v>
      </c>
      <c r="E102" s="10">
        <v>1900</v>
      </c>
      <c r="F102" s="10">
        <v>1000</v>
      </c>
      <c r="G102" s="10">
        <v>0</v>
      </c>
      <c r="H102" s="33">
        <v>1300</v>
      </c>
      <c r="I102" s="10">
        <v>700</v>
      </c>
      <c r="J102" s="10">
        <v>1300</v>
      </c>
      <c r="K102" s="10"/>
      <c r="L102" s="10"/>
      <c r="M102" s="10"/>
      <c r="N102" s="10"/>
      <c r="O102" s="10"/>
      <c r="P102" s="11">
        <f t="shared" si="4"/>
        <v>6200</v>
      </c>
    </row>
    <row r="103" spans="1:16" ht="30" customHeight="1">
      <c r="A103" s="8" t="s">
        <v>287</v>
      </c>
      <c r="B103" s="9" t="s">
        <v>295</v>
      </c>
      <c r="C103" s="8" t="s">
        <v>299</v>
      </c>
      <c r="D103" s="10">
        <v>0</v>
      </c>
      <c r="E103" s="10">
        <v>0</v>
      </c>
      <c r="F103" s="10">
        <v>8910</v>
      </c>
      <c r="G103" s="10">
        <v>4510</v>
      </c>
      <c r="H103" s="33">
        <v>14300</v>
      </c>
      <c r="I103" s="10">
        <v>22990</v>
      </c>
      <c r="J103" s="10">
        <v>23650</v>
      </c>
      <c r="K103" s="10"/>
      <c r="L103" s="10"/>
      <c r="M103" s="10"/>
      <c r="N103" s="10"/>
      <c r="O103" s="10"/>
      <c r="P103" s="11">
        <f t="shared" si="4"/>
        <v>74360</v>
      </c>
    </row>
    <row r="104" spans="1:16" ht="30" customHeight="1">
      <c r="A104" s="8" t="s">
        <v>170</v>
      </c>
      <c r="B104" s="9" t="s">
        <v>62</v>
      </c>
      <c r="C104" s="8" t="s">
        <v>84</v>
      </c>
      <c r="D104" s="10">
        <v>23512.5</v>
      </c>
      <c r="E104" s="10">
        <v>24557.5</v>
      </c>
      <c r="F104" s="10">
        <v>1875</v>
      </c>
      <c r="G104" s="10">
        <v>1100</v>
      </c>
      <c r="H104" s="33">
        <v>3025</v>
      </c>
      <c r="I104" s="10">
        <v>3052.5</v>
      </c>
      <c r="J104" s="10">
        <v>3822.5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1">
        <f t="shared" si="4"/>
        <v>60945</v>
      </c>
    </row>
    <row r="105" spans="1:16" ht="30" customHeight="1">
      <c r="A105" s="8" t="s">
        <v>169</v>
      </c>
      <c r="B105" s="9" t="s">
        <v>63</v>
      </c>
      <c r="C105" s="8" t="s">
        <v>85</v>
      </c>
      <c r="D105" s="10">
        <v>7282.5</v>
      </c>
      <c r="E105" s="10">
        <v>7332.5</v>
      </c>
      <c r="F105" s="10">
        <v>7447.5</v>
      </c>
      <c r="G105" s="10">
        <v>6627.5</v>
      </c>
      <c r="H105" s="33">
        <v>6490</v>
      </c>
      <c r="I105" s="10">
        <v>7590</v>
      </c>
      <c r="J105" s="10">
        <v>7260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1">
        <f t="shared" si="4"/>
        <v>50030</v>
      </c>
    </row>
    <row r="106" spans="1:16" ht="12.75">
      <c r="A106" s="37"/>
      <c r="B106" s="37"/>
      <c r="C106" s="37"/>
      <c r="D106" s="30">
        <f aca="true" t="shared" si="5" ref="D106:O106">SUM(D28:D105)</f>
        <v>697754.76</v>
      </c>
      <c r="E106" s="30">
        <f t="shared" si="5"/>
        <v>697750.02</v>
      </c>
      <c r="F106" s="30">
        <f t="shared" si="5"/>
        <v>627554.2000000001</v>
      </c>
      <c r="G106" s="30">
        <f t="shared" si="5"/>
        <v>456560.3999999999</v>
      </c>
      <c r="H106" s="30">
        <f t="shared" si="5"/>
        <v>669427.23</v>
      </c>
      <c r="I106" s="30">
        <f t="shared" si="5"/>
        <v>914677.7300000001</v>
      </c>
      <c r="J106" s="30">
        <f t="shared" si="5"/>
        <v>784092.26</v>
      </c>
      <c r="K106" s="30">
        <f t="shared" si="5"/>
        <v>0</v>
      </c>
      <c r="L106" s="30">
        <f t="shared" si="5"/>
        <v>0</v>
      </c>
      <c r="M106" s="30">
        <f t="shared" si="5"/>
        <v>0</v>
      </c>
      <c r="N106" s="30">
        <f t="shared" si="5"/>
        <v>0</v>
      </c>
      <c r="O106" s="30">
        <f t="shared" si="5"/>
        <v>0</v>
      </c>
      <c r="P106" s="11">
        <f>SUM(D106:O106)</f>
        <v>4847816.6</v>
      </c>
    </row>
    <row r="107" spans="1:17" ht="12.75">
      <c r="A107" s="18"/>
      <c r="B107" s="18"/>
      <c r="C107" s="18"/>
      <c r="D107" s="19"/>
      <c r="E107" s="19"/>
      <c r="F107" s="19"/>
      <c r="G107" s="19"/>
      <c r="H107" s="19"/>
      <c r="I107" s="19">
        <f>I106+I111</f>
        <v>1028387.3200000001</v>
      </c>
      <c r="J107" s="19"/>
      <c r="K107" s="19"/>
      <c r="L107" s="19"/>
      <c r="M107" s="19"/>
      <c r="N107" s="19"/>
      <c r="O107" s="19"/>
      <c r="P107" s="20">
        <f>P106+P109</f>
        <v>5625323.279999999</v>
      </c>
      <c r="Q107" s="34"/>
    </row>
    <row r="108" spans="1:17" s="15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27"/>
    </row>
    <row r="109" spans="1:16" ht="12.75">
      <c r="A109" s="8" t="s">
        <v>104</v>
      </c>
      <c r="B109" s="9" t="s">
        <v>105</v>
      </c>
      <c r="C109" s="12" t="s">
        <v>11</v>
      </c>
      <c r="D109" s="10">
        <v>107796.87</v>
      </c>
      <c r="E109" s="10">
        <v>103371.67</v>
      </c>
      <c r="F109" s="10">
        <v>119384.33</v>
      </c>
      <c r="G109" s="10">
        <v>115119.35</v>
      </c>
      <c r="H109" s="10">
        <v>103878.59</v>
      </c>
      <c r="I109" s="10">
        <v>112209.59</v>
      </c>
      <c r="J109" s="10">
        <v>115746.28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1">
        <f>SUM(D109:O109)</f>
        <v>777506.6799999999</v>
      </c>
    </row>
    <row r="110" spans="1:16" ht="44.25" customHeight="1">
      <c r="A110" s="8" t="s">
        <v>87</v>
      </c>
      <c r="B110" s="9" t="s">
        <v>20</v>
      </c>
      <c r="C110" s="12" t="s">
        <v>31</v>
      </c>
      <c r="D110" s="10">
        <v>675.9</v>
      </c>
      <c r="E110" s="10">
        <v>675.9</v>
      </c>
      <c r="F110" s="10">
        <v>675.9</v>
      </c>
      <c r="G110" s="10">
        <v>675.9</v>
      </c>
      <c r="H110" s="10">
        <v>1500</v>
      </c>
      <c r="I110" s="10">
        <v>1500</v>
      </c>
      <c r="J110" s="10">
        <v>1500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1">
        <f>SUM(D110:O110)</f>
        <v>7203.6</v>
      </c>
    </row>
    <row r="111" spans="1:16" ht="12.75">
      <c r="A111" s="37"/>
      <c r="B111" s="37"/>
      <c r="C111" s="37"/>
      <c r="D111" s="30">
        <f aca="true" t="shared" si="6" ref="D111:O111">SUM(D109:D110)</f>
        <v>108472.76999999999</v>
      </c>
      <c r="E111" s="30">
        <f t="shared" si="6"/>
        <v>104047.56999999999</v>
      </c>
      <c r="F111" s="30">
        <f t="shared" si="6"/>
        <v>120060.23</v>
      </c>
      <c r="G111" s="30">
        <f t="shared" si="6"/>
        <v>115795.25</v>
      </c>
      <c r="H111" s="30">
        <f t="shared" si="6"/>
        <v>105378.59</v>
      </c>
      <c r="I111" s="30">
        <f t="shared" si="6"/>
        <v>113709.59</v>
      </c>
      <c r="J111" s="30">
        <f t="shared" si="6"/>
        <v>117246.28</v>
      </c>
      <c r="K111" s="30">
        <f t="shared" si="6"/>
        <v>0</v>
      </c>
      <c r="L111" s="30">
        <f t="shared" si="6"/>
        <v>0</v>
      </c>
      <c r="M111" s="30">
        <f t="shared" si="6"/>
        <v>0</v>
      </c>
      <c r="N111" s="30">
        <f t="shared" si="6"/>
        <v>0</v>
      </c>
      <c r="O111" s="30">
        <f t="shared" si="6"/>
        <v>0</v>
      </c>
      <c r="P111" s="11">
        <f>SUM(D111:O111)</f>
        <v>784710.2799999999</v>
      </c>
    </row>
    <row r="112" spans="1:16" ht="12.75">
      <c r="A112" s="18"/>
      <c r="B112" s="18"/>
      <c r="C112" s="18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20"/>
    </row>
    <row r="113" spans="1:17" s="15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27"/>
    </row>
    <row r="114" spans="1:16" ht="12.75">
      <c r="A114" s="8" t="s">
        <v>33</v>
      </c>
      <c r="B114" s="9" t="s">
        <v>97</v>
      </c>
      <c r="C114" s="12" t="s">
        <v>8</v>
      </c>
      <c r="D114" s="10">
        <v>636.25</v>
      </c>
      <c r="E114" s="10">
        <v>636.25</v>
      </c>
      <c r="F114" s="10">
        <v>636.25</v>
      </c>
      <c r="G114" s="10">
        <v>636.25</v>
      </c>
      <c r="H114" s="10">
        <v>636.25</v>
      </c>
      <c r="I114" s="10">
        <v>636.25</v>
      </c>
      <c r="J114" s="10">
        <v>636.25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1">
        <f>SUM(D114:O114)</f>
        <v>4453.75</v>
      </c>
    </row>
    <row r="115" spans="1:16" ht="12.75">
      <c r="A115" s="8" t="s">
        <v>304</v>
      </c>
      <c r="B115" s="9" t="s">
        <v>303</v>
      </c>
      <c r="C115" s="12"/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8625</v>
      </c>
      <c r="J115" s="10">
        <v>0</v>
      </c>
      <c r="K115" s="10"/>
      <c r="L115" s="10"/>
      <c r="M115" s="10"/>
      <c r="N115" s="10"/>
      <c r="O115" s="10"/>
      <c r="P115" s="11">
        <f>SUM(D115:O115)</f>
        <v>8625</v>
      </c>
    </row>
    <row r="116" spans="1:16" ht="12.75">
      <c r="A116" s="37"/>
      <c r="B116" s="37"/>
      <c r="C116" s="37"/>
      <c r="D116" s="30">
        <f aca="true" t="shared" si="7" ref="D116:I116">SUM(D114:D115)</f>
        <v>636.25</v>
      </c>
      <c r="E116" s="30">
        <f t="shared" si="7"/>
        <v>636.25</v>
      </c>
      <c r="F116" s="30">
        <f t="shared" si="7"/>
        <v>636.25</v>
      </c>
      <c r="G116" s="30">
        <f t="shared" si="7"/>
        <v>636.25</v>
      </c>
      <c r="H116" s="30">
        <f t="shared" si="7"/>
        <v>636.25</v>
      </c>
      <c r="I116" s="30">
        <f t="shared" si="7"/>
        <v>9261.25</v>
      </c>
      <c r="J116" s="30">
        <f aca="true" t="shared" si="8" ref="J116:O116">SUM(J114:J114)</f>
        <v>636.25</v>
      </c>
      <c r="K116" s="30">
        <f t="shared" si="8"/>
        <v>0</v>
      </c>
      <c r="L116" s="30">
        <f t="shared" si="8"/>
        <v>0</v>
      </c>
      <c r="M116" s="30">
        <f t="shared" si="8"/>
        <v>0</v>
      </c>
      <c r="N116" s="30">
        <f t="shared" si="8"/>
        <v>0</v>
      </c>
      <c r="O116" s="30">
        <f t="shared" si="8"/>
        <v>0</v>
      </c>
      <c r="P116" s="11">
        <f>SUM(D116:O116)</f>
        <v>13078.75</v>
      </c>
    </row>
    <row r="117" spans="1:16" ht="12.75">
      <c r="A117" s="18"/>
      <c r="B117" s="18"/>
      <c r="C117" s="18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20"/>
    </row>
    <row r="118" spans="1:17" s="15" customFormat="1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27"/>
    </row>
    <row r="119" spans="1:16" ht="12.75">
      <c r="A119" s="8" t="s">
        <v>157</v>
      </c>
      <c r="B119" s="9" t="s">
        <v>174</v>
      </c>
      <c r="C119" s="12" t="s">
        <v>30</v>
      </c>
      <c r="D119" s="10">
        <v>84</v>
      </c>
      <c r="E119" s="10">
        <v>84</v>
      </c>
      <c r="F119" s="10">
        <v>84</v>
      </c>
      <c r="G119" s="10">
        <v>84</v>
      </c>
      <c r="H119" s="10">
        <v>84</v>
      </c>
      <c r="I119" s="10">
        <v>84</v>
      </c>
      <c r="J119" s="10">
        <v>84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1">
        <f>SUM(D119:O119)</f>
        <v>588</v>
      </c>
    </row>
    <row r="120" spans="1:16" ht="12.75">
      <c r="A120" s="8" t="s">
        <v>278</v>
      </c>
      <c r="B120" s="9" t="s">
        <v>279</v>
      </c>
      <c r="C120" s="12" t="s">
        <v>7</v>
      </c>
      <c r="D120" s="10">
        <v>0</v>
      </c>
      <c r="E120" s="10">
        <v>3438.62</v>
      </c>
      <c r="F120" s="10">
        <v>16620</v>
      </c>
      <c r="G120" s="10">
        <v>16620</v>
      </c>
      <c r="H120" s="10">
        <v>16620</v>
      </c>
      <c r="I120" s="10">
        <v>16620</v>
      </c>
      <c r="J120" s="10">
        <v>16620</v>
      </c>
      <c r="K120" s="10"/>
      <c r="L120" s="10"/>
      <c r="M120" s="10"/>
      <c r="N120" s="10"/>
      <c r="O120" s="10"/>
      <c r="P120" s="11">
        <f>SUM(D120:O120)</f>
        <v>86538.62</v>
      </c>
    </row>
    <row r="121" spans="1:16" ht="12.75">
      <c r="A121" s="8" t="s">
        <v>34</v>
      </c>
      <c r="B121" s="9" t="s">
        <v>124</v>
      </c>
      <c r="C121" s="12" t="s">
        <v>7</v>
      </c>
      <c r="D121" s="10">
        <v>19077</v>
      </c>
      <c r="E121" s="10">
        <v>15787.86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1">
        <f>SUM(D121:O121)</f>
        <v>34864.86</v>
      </c>
    </row>
    <row r="122" spans="1:16" ht="12.75">
      <c r="A122" s="37"/>
      <c r="B122" s="37"/>
      <c r="C122" s="37"/>
      <c r="D122" s="30">
        <f aca="true" t="shared" si="9" ref="D122:O122">SUM(D119:D121)</f>
        <v>19161</v>
      </c>
      <c r="E122" s="30">
        <f t="shared" si="9"/>
        <v>19310.48</v>
      </c>
      <c r="F122" s="30">
        <f t="shared" si="9"/>
        <v>16704</v>
      </c>
      <c r="G122" s="30">
        <f>SUM(G119:G121)</f>
        <v>16704</v>
      </c>
      <c r="H122" s="30">
        <f t="shared" si="9"/>
        <v>16704</v>
      </c>
      <c r="I122" s="30">
        <f t="shared" si="9"/>
        <v>16704</v>
      </c>
      <c r="J122" s="30">
        <f t="shared" si="9"/>
        <v>16704</v>
      </c>
      <c r="K122" s="30">
        <f t="shared" si="9"/>
        <v>0</v>
      </c>
      <c r="L122" s="30">
        <f t="shared" si="9"/>
        <v>0</v>
      </c>
      <c r="M122" s="30">
        <f t="shared" si="9"/>
        <v>0</v>
      </c>
      <c r="N122" s="30">
        <f t="shared" si="9"/>
        <v>0</v>
      </c>
      <c r="O122" s="30">
        <f t="shared" si="9"/>
        <v>0</v>
      </c>
      <c r="P122" s="11">
        <f>SUM(D122:O122)</f>
        <v>121991.48</v>
      </c>
    </row>
    <row r="123" spans="1:16" ht="12.75">
      <c r="A123" s="18"/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20"/>
    </row>
    <row r="124" spans="1:17" s="15" customFormat="1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27"/>
    </row>
    <row r="125" spans="1:16" ht="25.5">
      <c r="A125" s="8" t="s">
        <v>234</v>
      </c>
      <c r="B125" s="9" t="s">
        <v>235</v>
      </c>
      <c r="C125" s="12" t="s">
        <v>236</v>
      </c>
      <c r="D125" s="10">
        <v>700</v>
      </c>
      <c r="E125" s="10">
        <v>700</v>
      </c>
      <c r="F125" s="10">
        <v>700</v>
      </c>
      <c r="G125" s="10">
        <v>170</v>
      </c>
      <c r="H125" s="10">
        <v>170</v>
      </c>
      <c r="I125" s="10">
        <v>170</v>
      </c>
      <c r="J125" s="10">
        <v>170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1">
        <f>SUM(D125:O125)</f>
        <v>2780</v>
      </c>
    </row>
    <row r="126" spans="1:16" ht="12.75">
      <c r="A126" s="8" t="s">
        <v>313</v>
      </c>
      <c r="B126" s="9"/>
      <c r="C126" s="12"/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510</v>
      </c>
      <c r="K126" s="10"/>
      <c r="L126" s="10"/>
      <c r="M126" s="10"/>
      <c r="N126" s="10"/>
      <c r="O126" s="10"/>
      <c r="P126" s="11">
        <f>SUM(D126:O126)</f>
        <v>510</v>
      </c>
    </row>
    <row r="127" spans="1:16" ht="12.75">
      <c r="A127" s="8" t="s">
        <v>175</v>
      </c>
      <c r="B127" s="9" t="s">
        <v>264</v>
      </c>
      <c r="C127" s="12" t="s">
        <v>176</v>
      </c>
      <c r="D127" s="10">
        <v>541.5</v>
      </c>
      <c r="E127" s="10">
        <v>601.71</v>
      </c>
      <c r="F127" s="10">
        <v>541.5</v>
      </c>
      <c r="G127" s="10">
        <v>0</v>
      </c>
      <c r="H127" s="10">
        <v>0</v>
      </c>
      <c r="I127" s="10">
        <f>541.5+60.21</f>
        <v>601.71</v>
      </c>
      <c r="J127" s="10">
        <v>120.42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1">
        <f>SUM(D127:O127)</f>
        <v>2406.84</v>
      </c>
    </row>
    <row r="128" spans="1:16" ht="12.75">
      <c r="A128" s="37"/>
      <c r="B128" s="37"/>
      <c r="C128" s="37"/>
      <c r="D128" s="30">
        <f aca="true" t="shared" si="10" ref="D128:O128">SUM(D125:D127)</f>
        <v>1241.5</v>
      </c>
      <c r="E128" s="30">
        <f t="shared" si="10"/>
        <v>1301.71</v>
      </c>
      <c r="F128" s="30">
        <f t="shared" si="10"/>
        <v>1241.5</v>
      </c>
      <c r="G128" s="30">
        <f t="shared" si="10"/>
        <v>170</v>
      </c>
      <c r="H128" s="30">
        <f t="shared" si="10"/>
        <v>170</v>
      </c>
      <c r="I128" s="30">
        <f t="shared" si="10"/>
        <v>771.71</v>
      </c>
      <c r="J128" s="30">
        <f t="shared" si="10"/>
        <v>800.42</v>
      </c>
      <c r="K128" s="30">
        <f t="shared" si="10"/>
        <v>0</v>
      </c>
      <c r="L128" s="30">
        <f t="shared" si="10"/>
        <v>0</v>
      </c>
      <c r="M128" s="30">
        <f t="shared" si="10"/>
        <v>0</v>
      </c>
      <c r="N128" s="30">
        <f t="shared" si="10"/>
        <v>0</v>
      </c>
      <c r="O128" s="30">
        <f t="shared" si="10"/>
        <v>0</v>
      </c>
      <c r="P128" s="11">
        <f>SUM(D128:O128)</f>
        <v>5696.84</v>
      </c>
    </row>
    <row r="129" spans="1:16" ht="12.75">
      <c r="A129" s="18"/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20"/>
    </row>
    <row r="130" spans="1:17" s="15" customFormat="1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27"/>
    </row>
    <row r="131" spans="1:16" ht="25.5">
      <c r="A131" s="8" t="s">
        <v>116</v>
      </c>
      <c r="B131" s="9" t="s">
        <v>115</v>
      </c>
      <c r="C131" s="22" t="s">
        <v>32</v>
      </c>
      <c r="D131" s="10">
        <v>0</v>
      </c>
      <c r="E131" s="10">
        <v>0</v>
      </c>
      <c r="F131" s="10">
        <v>0</v>
      </c>
      <c r="G131" s="10">
        <v>0</v>
      </c>
      <c r="H131" s="10">
        <v>1152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1">
        <f>SUM(D131:O131)</f>
        <v>1152</v>
      </c>
    </row>
    <row r="132" spans="1:16" ht="12.75">
      <c r="A132" s="35"/>
      <c r="B132" s="35"/>
      <c r="C132" s="35"/>
      <c r="D132" s="30">
        <f>SUM(D131:D131)</f>
        <v>0</v>
      </c>
      <c r="E132" s="30">
        <f aca="true" t="shared" si="11" ref="E132:O132">SUM(E131:E131)</f>
        <v>0</v>
      </c>
      <c r="F132" s="30">
        <f t="shared" si="11"/>
        <v>0</v>
      </c>
      <c r="G132" s="30">
        <f t="shared" si="11"/>
        <v>0</v>
      </c>
      <c r="H132" s="30">
        <f t="shared" si="11"/>
        <v>1152</v>
      </c>
      <c r="I132" s="30">
        <f t="shared" si="11"/>
        <v>0</v>
      </c>
      <c r="J132" s="30">
        <f t="shared" si="11"/>
        <v>0</v>
      </c>
      <c r="K132" s="30">
        <f t="shared" si="11"/>
        <v>0</v>
      </c>
      <c r="L132" s="30">
        <f t="shared" si="11"/>
        <v>0</v>
      </c>
      <c r="M132" s="30">
        <f t="shared" si="11"/>
        <v>0</v>
      </c>
      <c r="N132" s="30">
        <f t="shared" si="11"/>
        <v>0</v>
      </c>
      <c r="O132" s="30">
        <f t="shared" si="11"/>
        <v>0</v>
      </c>
      <c r="P132" s="11">
        <f>SUM(D132:O132)</f>
        <v>1152</v>
      </c>
    </row>
    <row r="133" spans="1:16" ht="12.75">
      <c r="A133" s="23"/>
      <c r="B133" s="21"/>
      <c r="C133" s="24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20"/>
    </row>
    <row r="134" spans="1:17" s="15" customFormat="1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27"/>
    </row>
    <row r="135" spans="1:16" ht="12.75">
      <c r="A135" s="8" t="s">
        <v>156</v>
      </c>
      <c r="B135" s="9" t="s">
        <v>180</v>
      </c>
      <c r="C135" s="8" t="s">
        <v>10</v>
      </c>
      <c r="D135" s="10">
        <v>7431.99</v>
      </c>
      <c r="E135" s="10">
        <v>7594.02</v>
      </c>
      <c r="F135" s="10">
        <v>7024.22</v>
      </c>
      <c r="G135" s="10">
        <v>3879.1</v>
      </c>
      <c r="H135" s="10">
        <v>7379.74</v>
      </c>
      <c r="I135" s="10">
        <v>9113.12</v>
      </c>
      <c r="J135" s="10">
        <v>8259.96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1">
        <f>SUM(D135:O135)</f>
        <v>50682.15</v>
      </c>
    </row>
    <row r="136" spans="1:16" ht="12.75">
      <c r="A136" s="35"/>
      <c r="B136" s="35"/>
      <c r="C136" s="35"/>
      <c r="D136" s="30">
        <f aca="true" t="shared" si="12" ref="D136:O136">SUM(D135:D135)</f>
        <v>7431.99</v>
      </c>
      <c r="E136" s="30">
        <f t="shared" si="12"/>
        <v>7594.02</v>
      </c>
      <c r="F136" s="30">
        <f t="shared" si="12"/>
        <v>7024.22</v>
      </c>
      <c r="G136" s="30">
        <f t="shared" si="12"/>
        <v>3879.1</v>
      </c>
      <c r="H136" s="30">
        <f t="shared" si="12"/>
        <v>7379.74</v>
      </c>
      <c r="I136" s="30">
        <f t="shared" si="12"/>
        <v>9113.12</v>
      </c>
      <c r="J136" s="30">
        <f t="shared" si="12"/>
        <v>8259.96</v>
      </c>
      <c r="K136" s="30">
        <f t="shared" si="12"/>
        <v>0</v>
      </c>
      <c r="L136" s="30">
        <f t="shared" si="12"/>
        <v>0</v>
      </c>
      <c r="M136" s="30">
        <f t="shared" si="12"/>
        <v>0</v>
      </c>
      <c r="N136" s="30">
        <f t="shared" si="12"/>
        <v>0</v>
      </c>
      <c r="O136" s="30">
        <f t="shared" si="12"/>
        <v>0</v>
      </c>
      <c r="P136" s="11">
        <f>SUM(D136:O136)</f>
        <v>50682.15</v>
      </c>
    </row>
    <row r="137" spans="1:16" ht="12.75">
      <c r="A137" s="23"/>
      <c r="B137" s="21"/>
      <c r="C137" s="24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20"/>
    </row>
    <row r="138" spans="1:17" s="15" customFormat="1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27"/>
    </row>
    <row r="139" spans="1:16" ht="25.5">
      <c r="A139" s="8" t="s">
        <v>241</v>
      </c>
      <c r="B139" s="9" t="s">
        <v>242</v>
      </c>
      <c r="C139" s="8" t="s">
        <v>267</v>
      </c>
      <c r="D139" s="10">
        <v>2666.67</v>
      </c>
      <c r="E139" s="10">
        <v>2666.67</v>
      </c>
      <c r="F139" s="10">
        <v>2666.67</v>
      </c>
      <c r="G139" s="10">
        <v>2666.67</v>
      </c>
      <c r="H139" s="10">
        <v>2666.67</v>
      </c>
      <c r="I139" s="10">
        <v>2666.67</v>
      </c>
      <c r="J139" s="10">
        <v>2666.67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1">
        <f>SUM(D139:O139)</f>
        <v>18666.690000000002</v>
      </c>
    </row>
    <row r="140" spans="1:16" ht="12.75">
      <c r="A140" s="37"/>
      <c r="B140" s="37"/>
      <c r="C140" s="37"/>
      <c r="D140" s="30">
        <f>SUM(D139)</f>
        <v>2666.67</v>
      </c>
      <c r="E140" s="30">
        <f aca="true" t="shared" si="13" ref="E140:O140">SUM(E139)</f>
        <v>2666.67</v>
      </c>
      <c r="F140" s="30">
        <f t="shared" si="13"/>
        <v>2666.67</v>
      </c>
      <c r="G140" s="30">
        <f t="shared" si="13"/>
        <v>2666.67</v>
      </c>
      <c r="H140" s="30">
        <f t="shared" si="13"/>
        <v>2666.67</v>
      </c>
      <c r="I140" s="30">
        <f t="shared" si="13"/>
        <v>2666.67</v>
      </c>
      <c r="J140" s="30">
        <f t="shared" si="13"/>
        <v>2666.67</v>
      </c>
      <c r="K140" s="30">
        <f t="shared" si="13"/>
        <v>0</v>
      </c>
      <c r="L140" s="30">
        <f t="shared" si="13"/>
        <v>0</v>
      </c>
      <c r="M140" s="30">
        <f t="shared" si="13"/>
        <v>0</v>
      </c>
      <c r="N140" s="30">
        <f t="shared" si="13"/>
        <v>0</v>
      </c>
      <c r="O140" s="30">
        <f t="shared" si="13"/>
        <v>0</v>
      </c>
      <c r="P140" s="11">
        <f>SUM(D140:O140)</f>
        <v>18666.690000000002</v>
      </c>
    </row>
    <row r="141" spans="1:16" ht="12.75">
      <c r="A141" s="18"/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20"/>
    </row>
    <row r="142" spans="1:17" s="15" customFormat="1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27"/>
    </row>
    <row r="143" spans="1:16" ht="12.75">
      <c r="A143" s="8" t="s">
        <v>254</v>
      </c>
      <c r="B143" s="9" t="s">
        <v>88</v>
      </c>
      <c r="C143" s="8" t="s">
        <v>86</v>
      </c>
      <c r="D143" s="10">
        <v>250</v>
      </c>
      <c r="E143" s="10">
        <v>250</v>
      </c>
      <c r="F143" s="10">
        <v>250</v>
      </c>
      <c r="G143" s="10">
        <v>250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1">
        <f aca="true" t="shared" si="14" ref="P143:P149">SUM(D143:O143)</f>
        <v>1000</v>
      </c>
    </row>
    <row r="144" spans="1:16" ht="12.75">
      <c r="A144" s="8" t="s">
        <v>152</v>
      </c>
      <c r="B144" s="9" t="s">
        <v>114</v>
      </c>
      <c r="C144" s="8" t="s">
        <v>113</v>
      </c>
      <c r="D144" s="10">
        <v>16000</v>
      </c>
      <c r="E144" s="10">
        <v>16000</v>
      </c>
      <c r="F144" s="10">
        <v>16000</v>
      </c>
      <c r="G144" s="10">
        <v>16000</v>
      </c>
      <c r="H144" s="10">
        <v>16000</v>
      </c>
      <c r="I144" s="10">
        <v>16000</v>
      </c>
      <c r="J144" s="10">
        <v>16000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1">
        <f t="shared" si="14"/>
        <v>112000</v>
      </c>
    </row>
    <row r="145" spans="1:16" ht="25.5">
      <c r="A145" s="8" t="s">
        <v>314</v>
      </c>
      <c r="B145" s="9"/>
      <c r="C145" s="8"/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945</v>
      </c>
      <c r="K145" s="10"/>
      <c r="L145" s="10"/>
      <c r="M145" s="10"/>
      <c r="N145" s="10"/>
      <c r="O145" s="10"/>
      <c r="P145" s="11">
        <f t="shared" si="14"/>
        <v>945</v>
      </c>
    </row>
    <row r="146" spans="1:16" ht="25.5">
      <c r="A146" s="8" t="s">
        <v>177</v>
      </c>
      <c r="B146" s="9" t="s">
        <v>178</v>
      </c>
      <c r="C146" s="25" t="s">
        <v>179</v>
      </c>
      <c r="D146" s="10">
        <v>1500</v>
      </c>
      <c r="E146" s="10">
        <v>1500</v>
      </c>
      <c r="F146" s="10">
        <v>1500</v>
      </c>
      <c r="G146" s="10">
        <v>1500</v>
      </c>
      <c r="H146" s="10">
        <f>1500+250</f>
        <v>1750</v>
      </c>
      <c r="I146" s="10">
        <f>250+1500</f>
        <v>1750</v>
      </c>
      <c r="J146" s="10">
        <v>1750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1">
        <f t="shared" si="14"/>
        <v>11250</v>
      </c>
    </row>
    <row r="147" spans="1:16" ht="12.75">
      <c r="A147" s="8" t="s">
        <v>307</v>
      </c>
      <c r="B147" s="9" t="s">
        <v>308</v>
      </c>
      <c r="C147" s="25"/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1850</v>
      </c>
      <c r="J147" s="10">
        <v>1850</v>
      </c>
      <c r="K147" s="10"/>
      <c r="L147" s="10"/>
      <c r="M147" s="10"/>
      <c r="N147" s="10"/>
      <c r="O147" s="10"/>
      <c r="P147" s="11">
        <f t="shared" si="14"/>
        <v>3700</v>
      </c>
    </row>
    <row r="148" spans="1:16" ht="12.75">
      <c r="A148" s="8" t="s">
        <v>289</v>
      </c>
      <c r="B148" s="9" t="s">
        <v>280</v>
      </c>
      <c r="C148" s="8" t="s">
        <v>281</v>
      </c>
      <c r="D148" s="10">
        <v>2840</v>
      </c>
      <c r="E148" s="10">
        <v>2840</v>
      </c>
      <c r="F148" s="10">
        <v>2840</v>
      </c>
      <c r="G148" s="10">
        <v>2840</v>
      </c>
      <c r="H148" s="10">
        <v>2840</v>
      </c>
      <c r="I148" s="10">
        <v>0</v>
      </c>
      <c r="J148" s="10">
        <v>0</v>
      </c>
      <c r="K148" s="10"/>
      <c r="L148" s="10"/>
      <c r="M148" s="10"/>
      <c r="N148" s="10"/>
      <c r="O148" s="10"/>
      <c r="P148" s="11">
        <f t="shared" si="14"/>
        <v>14200</v>
      </c>
    </row>
    <row r="149" spans="1:16" ht="12.75">
      <c r="A149" s="37"/>
      <c r="B149" s="37"/>
      <c r="C149" s="37"/>
      <c r="D149" s="30">
        <f aca="true" t="shared" si="15" ref="D149:I149">SUM(D143:D148)</f>
        <v>20590</v>
      </c>
      <c r="E149" s="30">
        <f t="shared" si="15"/>
        <v>20590</v>
      </c>
      <c r="F149" s="30">
        <f t="shared" si="15"/>
        <v>20590</v>
      </c>
      <c r="G149" s="30">
        <f t="shared" si="15"/>
        <v>20590</v>
      </c>
      <c r="H149" s="30">
        <f t="shared" si="15"/>
        <v>20590</v>
      </c>
      <c r="I149" s="30">
        <f t="shared" si="15"/>
        <v>19600</v>
      </c>
      <c r="J149" s="30">
        <f>SUM(J143:J148)</f>
        <v>20545</v>
      </c>
      <c r="K149" s="30">
        <f>SUM(K143:K146)</f>
        <v>0</v>
      </c>
      <c r="L149" s="30">
        <f>SUM(L143:L146)</f>
        <v>0</v>
      </c>
      <c r="M149" s="30">
        <f>SUM(M143:M146)</f>
        <v>0</v>
      </c>
      <c r="N149" s="30">
        <f>SUM(N143:N146)</f>
        <v>0</v>
      </c>
      <c r="O149" s="30">
        <f>SUM(O143:O146)</f>
        <v>0</v>
      </c>
      <c r="P149" s="11">
        <f t="shared" si="14"/>
        <v>143095</v>
      </c>
    </row>
    <row r="150" spans="1:16" ht="12.75">
      <c r="A150" s="23"/>
      <c r="B150" s="21"/>
      <c r="C150" s="24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20"/>
    </row>
    <row r="151" spans="1:17" s="15" customFormat="1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27"/>
    </row>
    <row r="152" spans="1:16" ht="12.75">
      <c r="A152" s="8" t="s">
        <v>159</v>
      </c>
      <c r="B152" s="9" t="s">
        <v>158</v>
      </c>
      <c r="C152" s="8" t="s">
        <v>162</v>
      </c>
      <c r="D152" s="10">
        <v>2000</v>
      </c>
      <c r="E152" s="10">
        <v>2000</v>
      </c>
      <c r="F152" s="10">
        <v>2000</v>
      </c>
      <c r="G152" s="10">
        <v>2000</v>
      </c>
      <c r="H152" s="10">
        <v>2000</v>
      </c>
      <c r="I152" s="10">
        <v>2000</v>
      </c>
      <c r="J152" s="10">
        <v>2000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1">
        <f>SUM(D152:O152)</f>
        <v>14000</v>
      </c>
    </row>
    <row r="153" spans="1:16" ht="12.75">
      <c r="A153" s="8" t="s">
        <v>161</v>
      </c>
      <c r="B153" s="9" t="s">
        <v>160</v>
      </c>
      <c r="C153" s="12" t="s">
        <v>162</v>
      </c>
      <c r="D153" s="10">
        <v>2000</v>
      </c>
      <c r="E153" s="10">
        <v>2000</v>
      </c>
      <c r="F153" s="10">
        <v>2000</v>
      </c>
      <c r="G153" s="10">
        <v>2000</v>
      </c>
      <c r="H153" s="10">
        <v>2000</v>
      </c>
      <c r="I153" s="10">
        <v>2000</v>
      </c>
      <c r="J153" s="10">
        <v>2000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1">
        <f>SUM(D153:O153)</f>
        <v>14000</v>
      </c>
    </row>
    <row r="154" spans="1:16" ht="12.75">
      <c r="A154" s="37"/>
      <c r="B154" s="37"/>
      <c r="C154" s="37"/>
      <c r="D154" s="30">
        <f aca="true" t="shared" si="16" ref="D154:M154">SUM(D152:D153)</f>
        <v>4000</v>
      </c>
      <c r="E154" s="30">
        <f t="shared" si="16"/>
        <v>4000</v>
      </c>
      <c r="F154" s="30">
        <f t="shared" si="16"/>
        <v>4000</v>
      </c>
      <c r="G154" s="30">
        <f t="shared" si="16"/>
        <v>4000</v>
      </c>
      <c r="H154" s="30">
        <f t="shared" si="16"/>
        <v>4000</v>
      </c>
      <c r="I154" s="30">
        <f t="shared" si="16"/>
        <v>4000</v>
      </c>
      <c r="J154" s="30">
        <f t="shared" si="16"/>
        <v>4000</v>
      </c>
      <c r="K154" s="30">
        <f t="shared" si="16"/>
        <v>0</v>
      </c>
      <c r="L154" s="30">
        <f t="shared" si="16"/>
        <v>0</v>
      </c>
      <c r="M154" s="30">
        <f t="shared" si="16"/>
        <v>0</v>
      </c>
      <c r="N154" s="30" t="e">
        <f>SUM(#REF!)</f>
        <v>#REF!</v>
      </c>
      <c r="O154" s="30" t="e">
        <f>SUM(#REF!)</f>
        <v>#REF!</v>
      </c>
      <c r="P154" s="30">
        <f>SUM(P152:P153)</f>
        <v>28000</v>
      </c>
    </row>
    <row r="155" spans="1:17" s="15" customFormat="1" ht="12.75">
      <c r="A155" s="26"/>
      <c r="B155" s="7"/>
      <c r="C155" s="27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27"/>
    </row>
    <row r="156" spans="1:17" s="15" customFormat="1" ht="12.75">
      <c r="A156" s="38" t="s">
        <v>26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27"/>
    </row>
    <row r="157" spans="1:16" ht="12.75">
      <c r="A157" s="8" t="s">
        <v>255</v>
      </c>
      <c r="B157" s="9" t="s">
        <v>265</v>
      </c>
      <c r="C157" s="12" t="s">
        <v>13</v>
      </c>
      <c r="D157" s="10">
        <v>1500</v>
      </c>
      <c r="E157" s="10">
        <v>1500</v>
      </c>
      <c r="F157" s="10">
        <v>1500</v>
      </c>
      <c r="G157" s="10">
        <v>1500</v>
      </c>
      <c r="H157" s="10">
        <v>1500</v>
      </c>
      <c r="I157" s="10">
        <v>1869</v>
      </c>
      <c r="J157" s="10">
        <v>1500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1">
        <f>SUM(D157:O157)</f>
        <v>10869</v>
      </c>
    </row>
    <row r="158" spans="1:16" s="3" customFormat="1" ht="12.75">
      <c r="A158" s="37"/>
      <c r="B158" s="37"/>
      <c r="C158" s="37"/>
      <c r="D158" s="30">
        <f aca="true" t="shared" si="17" ref="D158:O158">SUM(D157:D157)</f>
        <v>1500</v>
      </c>
      <c r="E158" s="30">
        <f t="shared" si="17"/>
        <v>1500</v>
      </c>
      <c r="F158" s="30">
        <f t="shared" si="17"/>
        <v>1500</v>
      </c>
      <c r="G158" s="30">
        <f t="shared" si="17"/>
        <v>1500</v>
      </c>
      <c r="H158" s="30">
        <f t="shared" si="17"/>
        <v>1500</v>
      </c>
      <c r="I158" s="30">
        <f t="shared" si="17"/>
        <v>1869</v>
      </c>
      <c r="J158" s="30">
        <f t="shared" si="17"/>
        <v>1500</v>
      </c>
      <c r="K158" s="30">
        <f t="shared" si="17"/>
        <v>0</v>
      </c>
      <c r="L158" s="30">
        <f t="shared" si="17"/>
        <v>0</v>
      </c>
      <c r="M158" s="30">
        <f t="shared" si="17"/>
        <v>0</v>
      </c>
      <c r="N158" s="30">
        <f t="shared" si="17"/>
        <v>0</v>
      </c>
      <c r="O158" s="30">
        <f t="shared" si="17"/>
        <v>0</v>
      </c>
      <c r="P158" s="11">
        <f>SUM(D158:O158)</f>
        <v>10869</v>
      </c>
    </row>
    <row r="159" spans="1:16" ht="12.75">
      <c r="A159" s="23"/>
      <c r="B159" s="21"/>
      <c r="C159" s="24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20"/>
    </row>
    <row r="160" spans="1:17" s="15" customFormat="1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27"/>
    </row>
    <row r="161" spans="1:16" ht="25.5">
      <c r="A161" s="8" t="s">
        <v>117</v>
      </c>
      <c r="B161" s="9" t="s">
        <v>118</v>
      </c>
      <c r="C161" s="12" t="s">
        <v>12</v>
      </c>
      <c r="D161" s="10">
        <v>11319.73</v>
      </c>
      <c r="E161" s="10">
        <v>12488.01</v>
      </c>
      <c r="F161" s="10">
        <v>13302.26</v>
      </c>
      <c r="G161" s="10">
        <v>11834.19</v>
      </c>
      <c r="H161" s="10">
        <v>12284.39</v>
      </c>
      <c r="I161" s="10">
        <v>11518.36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1">
        <f>SUM(D161:O161)</f>
        <v>72746.94</v>
      </c>
    </row>
    <row r="162" spans="1:16" ht="12.75">
      <c r="A162" s="8" t="s">
        <v>309</v>
      </c>
      <c r="B162" s="9" t="s">
        <v>310</v>
      </c>
      <c r="C162" s="12" t="s">
        <v>12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4404.5</v>
      </c>
      <c r="J162" s="10">
        <v>6583.72</v>
      </c>
      <c r="K162" s="10"/>
      <c r="L162" s="10"/>
      <c r="M162" s="10"/>
      <c r="N162" s="10"/>
      <c r="O162" s="10"/>
      <c r="P162" s="11">
        <f>SUM(D162:O162)</f>
        <v>10988.220000000001</v>
      </c>
    </row>
    <row r="163" spans="1:16" ht="12.75">
      <c r="A163" s="37"/>
      <c r="B163" s="37"/>
      <c r="C163" s="37"/>
      <c r="D163" s="30">
        <f>SUM(D161:D162)</f>
        <v>11319.73</v>
      </c>
      <c r="E163" s="30">
        <f aca="true" t="shared" si="18" ref="E163:P163">SUM(E161:E162)</f>
        <v>12488.01</v>
      </c>
      <c r="F163" s="30">
        <f t="shared" si="18"/>
        <v>13302.26</v>
      </c>
      <c r="G163" s="30">
        <f t="shared" si="18"/>
        <v>11834.19</v>
      </c>
      <c r="H163" s="30">
        <f t="shared" si="18"/>
        <v>12284.39</v>
      </c>
      <c r="I163" s="30">
        <f t="shared" si="18"/>
        <v>15922.86</v>
      </c>
      <c r="J163" s="30">
        <f t="shared" si="18"/>
        <v>6583.72</v>
      </c>
      <c r="K163" s="30">
        <f t="shared" si="18"/>
        <v>0</v>
      </c>
      <c r="L163" s="30">
        <f t="shared" si="18"/>
        <v>0</v>
      </c>
      <c r="M163" s="30">
        <f t="shared" si="18"/>
        <v>0</v>
      </c>
      <c r="N163" s="30">
        <f t="shared" si="18"/>
        <v>0</v>
      </c>
      <c r="O163" s="30">
        <f t="shared" si="18"/>
        <v>0</v>
      </c>
      <c r="P163" s="30">
        <f t="shared" si="18"/>
        <v>83735.16</v>
      </c>
    </row>
    <row r="164" spans="1:16" s="27" customFormat="1" ht="12.75">
      <c r="A164" s="26"/>
      <c r="B164" s="7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4"/>
    </row>
    <row r="165" spans="1:17" s="15" customFormat="1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27"/>
    </row>
    <row r="166" spans="1:16" ht="12.75">
      <c r="A166" s="8" t="s">
        <v>148</v>
      </c>
      <c r="B166" s="9" t="s">
        <v>149</v>
      </c>
      <c r="C166" s="17" t="s">
        <v>266</v>
      </c>
      <c r="D166" s="10">
        <v>2800</v>
      </c>
      <c r="E166" s="10">
        <v>2800</v>
      </c>
      <c r="F166" s="10">
        <v>2800</v>
      </c>
      <c r="G166" s="10">
        <v>2800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1">
        <f>SUM(D166:O166)</f>
        <v>11200</v>
      </c>
    </row>
    <row r="167" spans="1:16" ht="12.75">
      <c r="A167" s="8" t="s">
        <v>243</v>
      </c>
      <c r="B167" s="9" t="s">
        <v>244</v>
      </c>
      <c r="C167" s="17" t="s">
        <v>311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27450</v>
      </c>
      <c r="J167" s="10">
        <v>14700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1">
        <f>SUM(D167:O167)</f>
        <v>42150</v>
      </c>
    </row>
    <row r="168" spans="1:16" ht="12.75">
      <c r="A168" s="37"/>
      <c r="B168" s="37"/>
      <c r="C168" s="37"/>
      <c r="D168" s="30">
        <f>SUM(D166:D167)</f>
        <v>2800</v>
      </c>
      <c r="E168" s="30">
        <f aca="true" t="shared" si="19" ref="E168:P168">SUM(E166:E167)</f>
        <v>2800</v>
      </c>
      <c r="F168" s="30">
        <f t="shared" si="19"/>
        <v>2800</v>
      </c>
      <c r="G168" s="30">
        <f t="shared" si="19"/>
        <v>2800</v>
      </c>
      <c r="H168" s="30">
        <f t="shared" si="19"/>
        <v>0</v>
      </c>
      <c r="I168" s="30">
        <f t="shared" si="19"/>
        <v>27450</v>
      </c>
      <c r="J168" s="30">
        <f t="shared" si="19"/>
        <v>14700</v>
      </c>
      <c r="K168" s="30">
        <f t="shared" si="19"/>
        <v>0</v>
      </c>
      <c r="L168" s="30">
        <f t="shared" si="19"/>
        <v>0</v>
      </c>
      <c r="M168" s="30">
        <f t="shared" si="19"/>
        <v>0</v>
      </c>
      <c r="N168" s="30">
        <f t="shared" si="19"/>
        <v>0</v>
      </c>
      <c r="O168" s="30">
        <f t="shared" si="19"/>
        <v>0</v>
      </c>
      <c r="P168" s="30">
        <f t="shared" si="19"/>
        <v>53350</v>
      </c>
    </row>
    <row r="169" spans="1:16" s="27" customFormat="1" ht="12.75">
      <c r="A169" s="26"/>
      <c r="B169" s="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4"/>
    </row>
    <row r="170" spans="1:16" ht="12.75">
      <c r="A170" s="37"/>
      <c r="B170" s="37"/>
      <c r="C170" s="37"/>
      <c r="D170" s="30">
        <f aca="true" t="shared" si="20" ref="D170:P170">D21+D25+D106+D111+D116+D122+D128+D132+D136+D140+D149+D154+D158+D163+D168</f>
        <v>908296.8500000001</v>
      </c>
      <c r="E170" s="30">
        <f t="shared" si="20"/>
        <v>905406.91</v>
      </c>
      <c r="F170" s="30">
        <f t="shared" si="20"/>
        <v>848753.7400000001</v>
      </c>
      <c r="G170" s="30">
        <f t="shared" si="20"/>
        <v>667504.9099999999</v>
      </c>
      <c r="H170" s="30">
        <f t="shared" si="20"/>
        <v>857807.8</v>
      </c>
      <c r="I170" s="30">
        <f t="shared" si="20"/>
        <v>1154838.9300000002</v>
      </c>
      <c r="J170" s="30">
        <f t="shared" si="20"/>
        <v>1004894.56</v>
      </c>
      <c r="K170" s="30">
        <f t="shared" si="20"/>
        <v>0</v>
      </c>
      <c r="L170" s="30">
        <f t="shared" si="20"/>
        <v>0</v>
      </c>
      <c r="M170" s="30">
        <f t="shared" si="20"/>
        <v>0</v>
      </c>
      <c r="N170" s="30" t="e">
        <f t="shared" si="20"/>
        <v>#REF!</v>
      </c>
      <c r="O170" s="30" t="e">
        <f t="shared" si="20"/>
        <v>#REF!</v>
      </c>
      <c r="P170" s="30">
        <f t="shared" si="20"/>
        <v>6347503.700000001</v>
      </c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3" spans="1:16" ht="12.75">
      <c r="A173" s="35"/>
      <c r="B173" s="35"/>
      <c r="C173" s="35"/>
      <c r="D173" s="35"/>
      <c r="E173" s="35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0">
        <f>P170</f>
        <v>6347503.700000001</v>
      </c>
    </row>
    <row r="178" spans="1:16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</row>
    <row r="179" spans="1:16" ht="1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</row>
    <row r="180" ht="12.75">
      <c r="A180" s="2"/>
    </row>
    <row r="187" ht="12.75">
      <c r="H187" s="28"/>
    </row>
  </sheetData>
  <sheetProtection/>
  <mergeCells count="52">
    <mergeCell ref="A178:P178"/>
    <mergeCell ref="A179:P179"/>
    <mergeCell ref="A10:A11"/>
    <mergeCell ref="B10:B11"/>
    <mergeCell ref="C10:C11"/>
    <mergeCell ref="D10:D11"/>
    <mergeCell ref="F10:F11"/>
    <mergeCell ref="A108:P108"/>
    <mergeCell ref="K10:K11"/>
    <mergeCell ref="L10:L11"/>
    <mergeCell ref="A2:P2"/>
    <mergeCell ref="A27:P27"/>
    <mergeCell ref="A21:C21"/>
    <mergeCell ref="A25:C25"/>
    <mergeCell ref="N10:N11"/>
    <mergeCell ref="O10:O11"/>
    <mergeCell ref="P10:P11"/>
    <mergeCell ref="A8:P8"/>
    <mergeCell ref="A13:P13"/>
    <mergeCell ref="A23:P23"/>
    <mergeCell ref="G10:G11"/>
    <mergeCell ref="A116:C116"/>
    <mergeCell ref="A122:C122"/>
    <mergeCell ref="A128:C128"/>
    <mergeCell ref="A132:C132"/>
    <mergeCell ref="A113:P113"/>
    <mergeCell ref="A106:C106"/>
    <mergeCell ref="A111:C111"/>
    <mergeCell ref="A118:P118"/>
    <mergeCell ref="A124:P124"/>
    <mergeCell ref="A130:P130"/>
    <mergeCell ref="A134:P134"/>
    <mergeCell ref="A138:P138"/>
    <mergeCell ref="A136:C136"/>
    <mergeCell ref="A142:P142"/>
    <mergeCell ref="A156:P156"/>
    <mergeCell ref="A151:P151"/>
    <mergeCell ref="A160:P160"/>
    <mergeCell ref="A163:C163"/>
    <mergeCell ref="A140:C140"/>
    <mergeCell ref="A149:C149"/>
    <mergeCell ref="A154:C154"/>
    <mergeCell ref="A173:E173"/>
    <mergeCell ref="M10:M11"/>
    <mergeCell ref="E10:E11"/>
    <mergeCell ref="H10:H11"/>
    <mergeCell ref="I10:I11"/>
    <mergeCell ref="J10:J11"/>
    <mergeCell ref="A168:C168"/>
    <mergeCell ref="A165:P165"/>
    <mergeCell ref="A170:C170"/>
    <mergeCell ref="A158:C158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2020-07-27T16:19:30Z</cp:lastPrinted>
  <dcterms:created xsi:type="dcterms:W3CDTF">2011-09-02T13:51:41Z</dcterms:created>
  <dcterms:modified xsi:type="dcterms:W3CDTF">2020-09-10T20:22:34Z</dcterms:modified>
  <cp:category/>
  <cp:version/>
  <cp:contentType/>
  <cp:contentStatus/>
</cp:coreProperties>
</file>