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tabRatio="538" activeTab="0"/>
  </bookViews>
  <sheets>
    <sheet name="contratos 2020" sheetId="1" r:id="rId1"/>
  </sheets>
  <definedNames/>
  <calcPr fullCalcOnLoad="1"/>
</workbook>
</file>

<file path=xl/sharedStrings.xml><?xml version="1.0" encoding="utf-8"?>
<sst xmlns="http://schemas.openxmlformats.org/spreadsheetml/2006/main" count="401" uniqueCount="371">
  <si>
    <t>FEVEREIRO</t>
  </si>
  <si>
    <t>JANEIRO</t>
  </si>
  <si>
    <t>TOTAL</t>
  </si>
  <si>
    <t>Elevadores Atlas Schindler S/A</t>
  </si>
  <si>
    <t>Nome do Fornecedor</t>
  </si>
  <si>
    <t>Objeto do Contrato</t>
  </si>
  <si>
    <t>N° do CPF/CNPJ</t>
  </si>
  <si>
    <t>controlador de acesso/porteiro</t>
  </si>
  <si>
    <t>Auditoria Contábil</t>
  </si>
  <si>
    <t>Manutenção preventiva e corretiva para elevadores</t>
  </si>
  <si>
    <t>lavagem e desinfecção de roupas</t>
  </si>
  <si>
    <t>Serviços Laboratoriais</t>
  </si>
  <si>
    <t>Despesas com Reprodução de Documentos</t>
  </si>
  <si>
    <t>Despesas com Coleta de Lixo Hospitalar</t>
  </si>
  <si>
    <t>MARÇO</t>
  </si>
  <si>
    <t>ABRIL</t>
  </si>
  <si>
    <t>MAIO</t>
  </si>
  <si>
    <t>JUNHO</t>
  </si>
  <si>
    <t>JULHO</t>
  </si>
  <si>
    <t>05.942.423/0001-44</t>
  </si>
  <si>
    <t>10.613.946/0001-87</t>
  </si>
  <si>
    <t>AGOSTO</t>
  </si>
  <si>
    <t>SETEMBRO</t>
  </si>
  <si>
    <t>OUTUBRO</t>
  </si>
  <si>
    <t>NOVEMBRO</t>
  </si>
  <si>
    <t>DEZEMBRO</t>
  </si>
  <si>
    <t>CS  Soluções em Software de Gestão Empresarial Ltda</t>
  </si>
  <si>
    <t>Software da Folha de pagamento</t>
  </si>
  <si>
    <t>Software do Ativo Imobilizado (Patrimonio)</t>
  </si>
  <si>
    <t>Tele-monitoramento de sistema de segurança</t>
  </si>
  <si>
    <t>Analises fisico quimicas e bacteriológicas.</t>
  </si>
  <si>
    <t>Serviços de dosimetria de radiação ionizante e concessão de 6 dosímetros</t>
  </si>
  <si>
    <t>Alberto Francisco Costa</t>
  </si>
  <si>
    <t>Arri &amp; Santos Portaria e Limpeza Ltda ME</t>
  </si>
  <si>
    <t>Suporte e Monitoramento Mensal dos Servidores</t>
  </si>
  <si>
    <t>01.958.002/0001-50</t>
  </si>
  <si>
    <t>00.028.986/0001-08</t>
  </si>
  <si>
    <t>59.768.192/0001-23</t>
  </si>
  <si>
    <t>19.085.606/0001-03</t>
  </si>
  <si>
    <t>12.287.457/0001-08</t>
  </si>
  <si>
    <t>06.251.828/0001-07</t>
  </si>
  <si>
    <t>15.780.199/0001-95</t>
  </si>
  <si>
    <t>08.718.742/0001-69</t>
  </si>
  <si>
    <t>14.254.860/0001-66</t>
  </si>
  <si>
    <t>18.147.676/0001-78</t>
  </si>
  <si>
    <t>12.391.081/0001-87</t>
  </si>
  <si>
    <t>11.392.447/0001-70</t>
  </si>
  <si>
    <t>12.137.244/0001-08</t>
  </si>
  <si>
    <t>10.565.316/0001-84</t>
  </si>
  <si>
    <t>03.286.898/0001-02</t>
  </si>
  <si>
    <t>51.106.110/0001-73</t>
  </si>
  <si>
    <t>12.979.817/0001-32</t>
  </si>
  <si>
    <t>01.678.371/0001-90</t>
  </si>
  <si>
    <t>20.676.103/0001-83</t>
  </si>
  <si>
    <t>06.020.058/0001-83</t>
  </si>
  <si>
    <t>12.810.962/0001-95</t>
  </si>
  <si>
    <t>19.849.218/0001-43</t>
  </si>
  <si>
    <t>02.001.383/0001-48</t>
  </si>
  <si>
    <t>13.386.317/0001-50</t>
  </si>
  <si>
    <t>13.500.316/0001-94</t>
  </si>
  <si>
    <t>18.331.474/0001-81</t>
  </si>
  <si>
    <t>11.007.451/0001-77</t>
  </si>
  <si>
    <t>12.160.809/0001-60</t>
  </si>
  <si>
    <t xml:space="preserve">Consultas de Cardiologia, Ecocardiograma, Eletrocardiograma, Ergometria, Holter e Mapa </t>
  </si>
  <si>
    <t>Ultrassonografias</t>
  </si>
  <si>
    <t>Anestesiologia</t>
  </si>
  <si>
    <t>Consultas de Alergologia</t>
  </si>
  <si>
    <t>Consultas de Ortopedia</t>
  </si>
  <si>
    <t>Consultas de Cirurgia Vascular e Tratamento Cirúrgico de Varizes (Esclero)</t>
  </si>
  <si>
    <t>Consulta de Ortopedia</t>
  </si>
  <si>
    <t>Consultas de Urologia</t>
  </si>
  <si>
    <t>Consultas de Cirurgia Vascular e Exames de Doppler, Tratamento Cirúrgico de Varizes (Escleroterapia)</t>
  </si>
  <si>
    <t>Radiologia e Diagnósticos por Imagem (Radiologia Geral e Especializada, Mamografia e Densitometria Óssea); Supervisão Médica (Prescrição de Meio de Contraste)­ para Ressonância Magnética,</t>
  </si>
  <si>
    <t>Consultas de Dermatologia, Pequena Cirurgia</t>
  </si>
  <si>
    <t>Consultas de Neurologia Infantil e Exames de Eletroencefalograma</t>
  </si>
  <si>
    <t>Anatomopatologia e Citopatologia</t>
  </si>
  <si>
    <t>Consultas de Endocrinologia</t>
  </si>
  <si>
    <t>Cirurgia Geral (Avaliação de Pequenas Cirurgias), Cirurgia Plástica, Pequena Cirurgia</t>
  </si>
  <si>
    <t xml:space="preserve">Consultas de Cardiologia, Ecocardiograma, Eletrocardiograma, Ergometria, Holter e Mapa e Oftalmologia, Exame de Retinografia </t>
  </si>
  <si>
    <t>Consultas de Endocrinologia e Endocrinologia Infantil</t>
  </si>
  <si>
    <t>Avaliação de Pequena Cirurgia- Síndrome de Túnel do Carpo e Cirurgia de Síndrome de Túnel do Carpo</t>
  </si>
  <si>
    <t>Consulta de Pneumologia e Exames de Espirometria</t>
  </si>
  <si>
    <t>Consultas de Cirurgia Vascular</t>
  </si>
  <si>
    <t>Consultas dee Gastroclinica, Hepatologia, Endoscopia Digestiva Alta e Colonocospia</t>
  </si>
  <si>
    <t>Consultas de Hematologia</t>
  </si>
  <si>
    <t>Taxa Mensal Suporte Técnico em Internet</t>
  </si>
  <si>
    <t>Hidroquimica Lab. Serv. De Controle de Qual. Aguas Ltda</t>
  </si>
  <si>
    <t>21.035.341/0001-72</t>
  </si>
  <si>
    <t>20.861.526/0001-73</t>
  </si>
  <si>
    <t>12.350.126/0001-75</t>
  </si>
  <si>
    <t>17.463.952/0001-44</t>
  </si>
  <si>
    <t>25.462.640/0001-44</t>
  </si>
  <si>
    <t>Software da Programa de Audiometria</t>
  </si>
  <si>
    <t>Winaudio Desenvolvimento de Programas Ltda - ME</t>
  </si>
  <si>
    <t>24.623.190/0001-61</t>
  </si>
  <si>
    <t>21.318.188/0001-90</t>
  </si>
  <si>
    <t>10.883.685/0001-15</t>
  </si>
  <si>
    <t>Exame de Eletroneuromiografia</t>
  </si>
  <si>
    <t>Consulta de Endocrinologia</t>
  </si>
  <si>
    <t>Consulta de Urologia</t>
  </si>
  <si>
    <t>Consulta de Reumatolgia</t>
  </si>
  <si>
    <t>Consulta de Alergologia</t>
  </si>
  <si>
    <t>Controle de Infecção Ambulatorial</t>
  </si>
  <si>
    <t>Unilab Laboratório de Analises Clinicas de Lins</t>
  </si>
  <si>
    <t>18.633.200/0001-47</t>
  </si>
  <si>
    <t>Soft Line Soluções em Sistemas Contábeis Ltda EPP</t>
  </si>
  <si>
    <t>15.044.976/0001-33</t>
  </si>
  <si>
    <t xml:space="preserve">Blueit Serviços Profissionais Tecnologia Informação Ltda </t>
  </si>
  <si>
    <t>27.663.114/0001-78</t>
  </si>
  <si>
    <t>26.824.364/0001-80</t>
  </si>
  <si>
    <t>26.848.238/0001-65</t>
  </si>
  <si>
    <t>09.661.614/0001-99</t>
  </si>
  <si>
    <t>Serviço de digitalização de Prontuários Pacientes</t>
  </si>
  <si>
    <t>24.461.229/0001-91</t>
  </si>
  <si>
    <t>50.429.810/0001-36</t>
  </si>
  <si>
    <t>Sapra Landauer Serv. de Assessoria e Prot. Radiologica</t>
  </si>
  <si>
    <t>O.M.I. Comércio e Manutenção de Equipamentos de Informátiva Ltda ME</t>
  </si>
  <si>
    <t>08.517.361/0001-11</t>
  </si>
  <si>
    <t>Consulta de Infecctologia</t>
  </si>
  <si>
    <t>Clinica Sabauna Ltda ME</t>
  </si>
  <si>
    <t>11.502.668/0001-53</t>
  </si>
  <si>
    <t>Consulta Ginecologia e USG</t>
  </si>
  <si>
    <t>Consulta de Otorrinolaringologia</t>
  </si>
  <si>
    <t>18.358.228/0001-13</t>
  </si>
  <si>
    <t>09.280.138/0001-66</t>
  </si>
  <si>
    <t>Consultas de Cardiologia e Pneumologia</t>
  </si>
  <si>
    <t>29.483.426/0001-25</t>
  </si>
  <si>
    <t>Consultas de Otorrinolaringologia</t>
  </si>
  <si>
    <t>Consultas de Otorrinolaringologia, Audiometria Impedanciometria, Nasolaringofibroscopia e Otoneurologia</t>
  </si>
  <si>
    <t>Consulta de Oftalmologia, Tonometria, Campimetria, Mapeamento de Retina, Ultrassom Ocular, Cirurgia Oftalmológica</t>
  </si>
  <si>
    <t>13.927.859/0001-92</t>
  </si>
  <si>
    <t>Consultas de Gastroclinica e Cirurgia Geral</t>
  </si>
  <si>
    <t>59.569.488/0001-54</t>
  </si>
  <si>
    <t>Consultas Médicas - prescrição de contrastes para Ressonância</t>
  </si>
  <si>
    <t>29.930.604/0001-19</t>
  </si>
  <si>
    <t>19.953.839/0001-72</t>
  </si>
  <si>
    <t>29.833.718/0001-40</t>
  </si>
  <si>
    <t>04.828.940/0001-24</t>
  </si>
  <si>
    <t>04.412.794/0001-51</t>
  </si>
  <si>
    <t>Ultrassonografia</t>
  </si>
  <si>
    <t>29.844.622/0001-88</t>
  </si>
  <si>
    <t>19.292.190/0001-96</t>
  </si>
  <si>
    <t>30.121.617/0001-26</t>
  </si>
  <si>
    <t>Otniel Alves Rodrigues Mata ME</t>
  </si>
  <si>
    <t>21.925.019/0001-19</t>
  </si>
  <si>
    <t>Instalação e Implantação com locação de Software destinado a envio de alerta SMS para pacientes OFSYS SMS WEB</t>
  </si>
  <si>
    <t>30.518.595/0001-32</t>
  </si>
  <si>
    <t>Promed Santa Angela Comércio e Remoções Ltda</t>
  </si>
  <si>
    <t>67.407.882/0001-85</t>
  </si>
  <si>
    <t>29.582.037/0001-57</t>
  </si>
  <si>
    <t xml:space="preserve">Software destinado Gestão Ambulatorial - Salutem versão WEB </t>
  </si>
  <si>
    <t>Salutem Desenvolvimento e Consultoria Ltda</t>
  </si>
  <si>
    <t>30.886.472/0001-54</t>
  </si>
  <si>
    <t>30.886.563/0001-90</t>
  </si>
  <si>
    <t>Consultas de Dermatologia</t>
  </si>
  <si>
    <t>Stratolav Lavanderia Ltda ME</t>
  </si>
  <si>
    <t>CAM Birigui Alarmes e Sistemas Ltda</t>
  </si>
  <si>
    <t>49.315.906/0001-94</t>
  </si>
  <si>
    <t>Rádio Clube de Araçatuba Ltda</t>
  </si>
  <si>
    <t>02.333.058/0001-82</t>
  </si>
  <si>
    <t>Sistema Regional de Comunicação Andradina Ltda ME</t>
  </si>
  <si>
    <t>Prestação de Serviços de Publicidade</t>
  </si>
  <si>
    <t>Consulta de Neurologia e Neurologia Pediátrica</t>
  </si>
  <si>
    <t>A C Maldonado Semeghini</t>
  </si>
  <si>
    <t>Alergomell Serviços Médicos Ltda</t>
  </si>
  <si>
    <t>Baptista &amp; Pelliccioni Ortopedia Ltda</t>
  </si>
  <si>
    <t>CEMO - Centro Médico Birigui S/S LTDA</t>
  </si>
  <si>
    <t>Centro de Especialidades Clínica Villela S/C Ltda</t>
  </si>
  <si>
    <t>Wolney Gois Barreto</t>
  </si>
  <si>
    <t>V.M.S.G. Serviços Médicos Ltda EPP</t>
  </si>
  <si>
    <t>Uromed Serviços Médicos Eireli ME</t>
  </si>
  <si>
    <t>Patrícia Uchoa Bares</t>
  </si>
  <si>
    <t>Osterlaine Henrique Alves</t>
  </si>
  <si>
    <t>13.001.972/0001-42</t>
  </si>
  <si>
    <t>Noronha &amp; Noronha Comércio de Gases Ltda EPP</t>
  </si>
  <si>
    <t>Fornecimento de Gases Medicinais</t>
  </si>
  <si>
    <t>Ensite Brasil Telecomunicações Ltda</t>
  </si>
  <si>
    <t>07.729.336/0001-39</t>
  </si>
  <si>
    <t>Serviços de Conexão a Internet e serviços de comunicação Multimidia</t>
  </si>
  <si>
    <t>29.230.701/0001-07</t>
  </si>
  <si>
    <t xml:space="preserve">Tomiyama Serviços Médicos Eireli </t>
  </si>
  <si>
    <t>Antonio Prestação de Serviços Médicos Eireli</t>
  </si>
  <si>
    <t>Campos Reis Serviços Médicos Ltda</t>
  </si>
  <si>
    <t>Reis Serviços Médicos e Ginecologista</t>
  </si>
  <si>
    <t xml:space="preserve">M M Giampietro Eireli </t>
  </si>
  <si>
    <t>Salutem Soluções Tecnológicas Ltda</t>
  </si>
  <si>
    <t>24.692.918/0001-07</t>
  </si>
  <si>
    <t>32.449.443/0001-50</t>
  </si>
  <si>
    <t>Consultas de Obstetrícia</t>
  </si>
  <si>
    <t>Reumasto Clínica Médica Ltda</t>
  </si>
  <si>
    <t>Rogério N C R Serviços Ltda - ME</t>
  </si>
  <si>
    <t>Marson Imagem Ltda</t>
  </si>
  <si>
    <t>31.067.870/0001-01</t>
  </si>
  <si>
    <t>Consultas de Mastologia</t>
  </si>
  <si>
    <t>31.202.330/0001-93</t>
  </si>
  <si>
    <t>Consultas de Ginecologia</t>
  </si>
  <si>
    <t>30.077.727/0001-38</t>
  </si>
  <si>
    <t>Clínica de Ortopedia e Medicina Espec. Dr. Pires Ltda ME</t>
  </si>
  <si>
    <t>Clínica de Especialidades Médica Meneses Melo Ltda</t>
  </si>
  <si>
    <t>Clínica de Doenças do Coração P Serv. Atend Cardiolog Ltda</t>
  </si>
  <si>
    <t>Clínica Médica Meneses Melo Ltda</t>
  </si>
  <si>
    <t>Clínica Médica Pazian Feliciano Ltda</t>
  </si>
  <si>
    <t>Clínica Médica Pupio Ltda ME</t>
  </si>
  <si>
    <t>Clínica Médica Rezende Ltda</t>
  </si>
  <si>
    <t>Clínica Ortopédica Santana Ltda</t>
  </si>
  <si>
    <t>Clínica Santos Dumont Prestação de Serviços Médicos Ltda</t>
  </si>
  <si>
    <t>Covello, Loli &amp; Pereira Clínica Médica Ltda</t>
  </si>
  <si>
    <t>Suhara &amp; Bortoloti Ltda</t>
  </si>
  <si>
    <t>Serra &amp; Serra Serviços Médicos Ltda</t>
  </si>
  <si>
    <t>Serviço de Anestesiologia de Araçatuba</t>
  </si>
  <si>
    <t>RDF Assistência Médica Hospitalar Ltda</t>
  </si>
  <si>
    <t>Neri Shinsato &amp; Cia ltda</t>
  </si>
  <si>
    <t>Medcorpus Clínica Médica Ltda</t>
  </si>
  <si>
    <t>CVP Cirurgia Vascular Periférica Serviços Médicos Ltda</t>
  </si>
  <si>
    <t>DCS Diagnóstico por Imagem Ltda</t>
  </si>
  <si>
    <t>De Angelo Serviços Médicos Ltda</t>
  </si>
  <si>
    <t>Dermclin Clínica Dermatológica Ltda</t>
  </si>
  <si>
    <t>E V Serviços de Diagnósticos Eireli</t>
  </si>
  <si>
    <t>Eliza Garcia ME</t>
  </si>
  <si>
    <t>Everton Freitas Leivas</t>
  </si>
  <si>
    <t>G &amp; A Yamanari Ltda</t>
  </si>
  <si>
    <t>Godoy Laurenti &amp; Robles Serviços Médicos</t>
  </si>
  <si>
    <t>Henrique Augusto Cantareira Sabino</t>
  </si>
  <si>
    <t>Hostalácio Gestão em Saúde Ltda</t>
  </si>
  <si>
    <t>Instituto de Cardiologia de Araçatuba Ltda EPP</t>
  </si>
  <si>
    <t>Instituto de Patologia de Araçatuba S/S Ltda</t>
  </si>
  <si>
    <t>J. V. Morais Serviços Médicos Eireli</t>
  </si>
  <si>
    <t>JC &amp; Prado Fernandópolis Ltda</t>
  </si>
  <si>
    <t>José Aparecido da Silva Clínica Médica</t>
  </si>
  <si>
    <t>Kamimura &amp; Takata Serviços Oftalmológicos Ltda ME</t>
  </si>
  <si>
    <t>Laguna Endocrinologia e Cardiologia Médica Ltda EPP</t>
  </si>
  <si>
    <t>Liberatori Gimael Prestação de Serviços Médicos Ltda</t>
  </si>
  <si>
    <t>LK - Consultório de Cardiologia e Pneumologia Ltda</t>
  </si>
  <si>
    <t>Guizzo Controle de Vetores e Pragas Eireli - EPP</t>
  </si>
  <si>
    <t>22.688.290/0001-70</t>
  </si>
  <si>
    <t>Serviço de Controle de Vetores, pragas, limpeza e Higienização de Caixas d'água</t>
  </si>
  <si>
    <t>Consulta de Cirurgia Vascular</t>
  </si>
  <si>
    <t>Nogueira &amp; Sousa Serviços Médicos LTDA</t>
  </si>
  <si>
    <t>30.173.910/0001-37</t>
  </si>
  <si>
    <t>Eliziário Barbosa de Siqueira Junior</t>
  </si>
  <si>
    <t>Oxetil Indústria e Comércio de Produtos Esterilizados Eireli EPP</t>
  </si>
  <si>
    <t>74.554.189/0001-09</t>
  </si>
  <si>
    <t>Caetano Oftalmologia Ltda</t>
  </si>
  <si>
    <t>32.396.642/0001-48</t>
  </si>
  <si>
    <t>Consultas de Oftalmologia</t>
  </si>
  <si>
    <t>Terneira &amp; Vicentini Serviços Médicos Ltda</t>
  </si>
  <si>
    <t>12.442.616/0001-00</t>
  </si>
  <si>
    <t>Clínica Toledo Medicina Eireli</t>
  </si>
  <si>
    <t>33.853.733/0001-28</t>
  </si>
  <si>
    <t>Consultas de Reumatologia</t>
  </si>
  <si>
    <t>Consultas de Nefrologia</t>
  </si>
  <si>
    <t>09.719.842/0001-72</t>
  </si>
  <si>
    <t>Consulta de Ginecologia</t>
  </si>
  <si>
    <t>F Soluçoes e Serviços de Tecnologia Ltda</t>
  </si>
  <si>
    <t>Monte Azul Engenharia Ambiental Ltda</t>
  </si>
  <si>
    <t>Clínica Proctoped Ltda</t>
  </si>
  <si>
    <t>Lopes &amp; Lopes Clinica Oftalmologica Ltda</t>
  </si>
  <si>
    <t>Clínica Mitidieri Ata Ltda</t>
  </si>
  <si>
    <t>34.524.259/0001-53</t>
  </si>
  <si>
    <t>32.764.646/0001-31</t>
  </si>
  <si>
    <t>Exame de Colonoscopia</t>
  </si>
  <si>
    <t>33.942.387/0001-54</t>
  </si>
  <si>
    <t>Nascimento e Jerônimo Ltda</t>
  </si>
  <si>
    <t>07.086.661/0001-20</t>
  </si>
  <si>
    <t>07.474.132/0001-32</t>
  </si>
  <si>
    <t>Prestação de Serviços na Locação de Veículos</t>
  </si>
  <si>
    <t>Prestação de Serviços de Esterilização de Materiais</t>
  </si>
  <si>
    <t>Edson Ricardo Eidi Takagi</t>
  </si>
  <si>
    <t>35.740.343/0001-77</t>
  </si>
  <si>
    <t>Lilian Carla Rabelo Martins Clinica Médica</t>
  </si>
  <si>
    <t>25.209.444/000162</t>
  </si>
  <si>
    <t>Consulta de Cardiologia</t>
  </si>
  <si>
    <t>Marcela Pereira Martinez</t>
  </si>
  <si>
    <t>31.151.739/0001-28</t>
  </si>
  <si>
    <t>Consultas de Mastologia e Obstetrícia</t>
  </si>
  <si>
    <t>Nascimento Serviços Médicos</t>
  </si>
  <si>
    <t>35.328.641/0001-54</t>
  </si>
  <si>
    <t>Natalino Pereira Brito</t>
  </si>
  <si>
    <t>30.778.650/0001-23</t>
  </si>
  <si>
    <t>34.251.681/0001-82</t>
  </si>
  <si>
    <t>Planejamento e organização de Instituições de Saúde</t>
  </si>
  <si>
    <t>Carlos e Charles Clinica Médica LTDA</t>
  </si>
  <si>
    <t>27.619.442/0001-77</t>
  </si>
  <si>
    <t>Previato Clínica Oftalmológica Ltda</t>
  </si>
  <si>
    <t>Fugihara Arantes Serviços Médicos Ltda</t>
  </si>
  <si>
    <t>Clínica Aoki Eireli</t>
  </si>
  <si>
    <t>V.M.S.G. Clínica Médica Ltda</t>
  </si>
  <si>
    <t>Gabriela Zani Lopes &amp; Cia SS Ltda</t>
  </si>
  <si>
    <t>Cibelle Sabrina Vieira da Mata</t>
  </si>
  <si>
    <t>09.652.990/0001-17</t>
  </si>
  <si>
    <t>33.431.355/0001-94</t>
  </si>
  <si>
    <t>36.083.457/0001-54</t>
  </si>
  <si>
    <t>16.784.601/0001-72</t>
  </si>
  <si>
    <t>36.434.545/0001-53</t>
  </si>
  <si>
    <t>36.163.263/0001-69</t>
  </si>
  <si>
    <t>Consultas de Obstetricia</t>
  </si>
  <si>
    <t>Consulta de Oftalmologia</t>
  </si>
  <si>
    <t>Desenvolvimento e Manutenção projeto Matriciamento</t>
  </si>
  <si>
    <t>Serviços Especializados de Endoscopia Digestiva Alta</t>
  </si>
  <si>
    <t>San Corpus Serviços Médicos Ltda</t>
  </si>
  <si>
    <t>Dermcc Dermatologia Ltda</t>
  </si>
  <si>
    <t>Arruda &amp; Granato serviços</t>
  </si>
  <si>
    <t>02.728.036/0001-11</t>
  </si>
  <si>
    <t>Master Prime Auditoria e Assessoria Contábil Eireli</t>
  </si>
  <si>
    <t>Software destinado Gestão Ambulatorial</t>
  </si>
  <si>
    <t>Planisa Tech Consultoria e Desenvolvimento Ltda</t>
  </si>
  <si>
    <t>27.220.921/0001-16</t>
  </si>
  <si>
    <t>Technolaser Cartuchos Ltda</t>
  </si>
  <si>
    <t>05.978.864/0001-04</t>
  </si>
  <si>
    <t>Prestação de Serviços na Locação de Equipamentos Médicos</t>
  </si>
  <si>
    <t>Uromed Serviços Médicos Ltda</t>
  </si>
  <si>
    <t>Nitroata Representações Eiteli ME</t>
  </si>
  <si>
    <t>Núcleo Fiscal Contabilidade e Consultoria Tributária Ltda</t>
  </si>
  <si>
    <t>Clínica vitale Ltda</t>
  </si>
  <si>
    <t>Gaiotto Ferreira Serviços Médicos Eireli</t>
  </si>
  <si>
    <t>Miyamoto Serviços Médicos S/S</t>
  </si>
  <si>
    <t>Avezum Serviços Médicos Ltda</t>
  </si>
  <si>
    <t>12.998.527/0001-36</t>
  </si>
  <si>
    <t xml:space="preserve">Consulta de Pneumologia  </t>
  </si>
  <si>
    <t>R.R Ferreira Contabilidade Eireli EPP</t>
  </si>
  <si>
    <t>14.977.378/0001-54</t>
  </si>
  <si>
    <t>Serviços de Assessoria Contábil</t>
  </si>
  <si>
    <t>Syspec Informática eireli</t>
  </si>
  <si>
    <t>67.220.871/0001-91</t>
  </si>
  <si>
    <t>27.933.945/0001-12</t>
  </si>
  <si>
    <t>Consultas de Neurologia Pediatrica</t>
  </si>
  <si>
    <t>32.302.720/0001-06</t>
  </si>
  <si>
    <t>Consultas de Ginecologia e Obstetricia</t>
  </si>
  <si>
    <t>36.847.876/0001-15</t>
  </si>
  <si>
    <t>28.316.507/0001-78</t>
  </si>
  <si>
    <t>28.037.054/0001-40</t>
  </si>
  <si>
    <t>36.116.524/0001-90</t>
  </si>
  <si>
    <t>Auditoria Contábil e diagnóstico Situacional</t>
  </si>
  <si>
    <t>23.212.144/0001-07</t>
  </si>
  <si>
    <t>Fornecimento de Nitrogênio líquido</t>
  </si>
  <si>
    <t>Acesso a Plataforma Kpih, Gestão de Custos</t>
  </si>
  <si>
    <t>13.797.961/0001-10</t>
  </si>
  <si>
    <t>Consolidação de Arquivos Sped contábil</t>
  </si>
  <si>
    <t>Bionexo do Brasil Soluções Digitais Eireli</t>
  </si>
  <si>
    <t>04.069.709/0001-02</t>
  </si>
  <si>
    <t>Clínica Rio Serviços Médicos e Odontológicos Ltda</t>
  </si>
  <si>
    <t>26.930.984/0001-10</t>
  </si>
  <si>
    <t>Kosaki &amp; Miniz Clínica Médica Ltda</t>
  </si>
  <si>
    <t>27.550.255/0001-84</t>
  </si>
  <si>
    <t>Monize A G Nascimento</t>
  </si>
  <si>
    <t>24.034.256/0001-88</t>
  </si>
  <si>
    <t>Vania Milena Basso da Silva Eireli</t>
  </si>
  <si>
    <t>32.463.042/0001-55</t>
  </si>
  <si>
    <t>SERVIÇOS DE PROCESSAMENTO DE DADOS</t>
  </si>
  <si>
    <t>SERVIÇOS DE MANUTENÇÃO E REPAROS</t>
  </si>
  <si>
    <t>SERVIÇOS MÉDICOS</t>
  </si>
  <si>
    <t>SERVIÇOS DE LABORATÓRIO</t>
  </si>
  <si>
    <t>SERVIÇOS DE MATRICIAMENTO</t>
  </si>
  <si>
    <t>SERVIÇOS DE C.C.I.H</t>
  </si>
  <si>
    <t>Lucimar B de Moraes</t>
  </si>
  <si>
    <t>38.266.212/0001-98</t>
  </si>
  <si>
    <t>SERVIÇOS DE AUDITORIA</t>
  </si>
  <si>
    <t>SERVIÇOS DE SEGURANÇA</t>
  </si>
  <si>
    <t>FORNECIMENTO DE UNIFORMES</t>
  </si>
  <si>
    <t>Maria Aparecida de Araujo Dias Confecções</t>
  </si>
  <si>
    <t>04.358.620/0001-58</t>
  </si>
  <si>
    <t>Serviço de Confecção de Uniformes</t>
  </si>
  <si>
    <t>SERVIÇOS GERAIS</t>
  </si>
  <si>
    <t>SERVIÇOS DE RADIOLOGIA</t>
  </si>
  <si>
    <t>SERVIÇOS DE LAVANDERIA</t>
  </si>
  <si>
    <t>SERVIÇOS DE ESTERILIZAÇÃO</t>
  </si>
  <si>
    <t>SERVIÇOS DE CONSULTORIA</t>
  </si>
  <si>
    <t>SERVIÇOS DE PROPAGANDA E PUBLICIDADE</t>
  </si>
  <si>
    <t>SERVIÇOS DE COLETA DE LIXO HOSPITALAR</t>
  </si>
  <si>
    <t>SERVIÇOS DE REPRODUÇÃO DE DOCUMENTOS</t>
  </si>
  <si>
    <t>SERVIÇOS COM LOCAÇÕES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</si>
</sst>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  <numFmt numFmtId="179" formatCode="0.0"/>
    <numFmt numFmtId="180" formatCode="_(* #,##0.000_);_(* \(#,##0.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vertical="center"/>
    </xf>
    <xf numFmtId="171" fontId="21" fillId="0" borderId="10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horizontal="center" vertical="center"/>
    </xf>
    <xf numFmtId="171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14" fontId="21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71" fontId="21" fillId="0" borderId="0" xfId="0" applyNumberFormat="1" applyFont="1" applyFill="1" applyAlignment="1">
      <alignment horizontal="center" vertical="center"/>
    </xf>
    <xf numFmtId="171" fontId="21" fillId="33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171" fontId="21" fillId="33" borderId="10" xfId="0" applyNumberFormat="1" applyFont="1" applyFill="1" applyBorder="1" applyAlignment="1" applyProtection="1">
      <alignment vertical="center"/>
      <protection locked="0"/>
    </xf>
    <xf numFmtId="171" fontId="22" fillId="0" borderId="0" xfId="0" applyNumberFormat="1" applyFont="1" applyFill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50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2</xdr:col>
      <xdr:colOff>1657350</xdr:colOff>
      <xdr:row>5</xdr:row>
      <xdr:rowOff>142875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238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8"/>
  <sheetViews>
    <sheetView showGridLines="0" tabSelected="1" zoomScaleSheetLayoutView="70" workbookViewId="0" topLeftCell="A1">
      <selection activeCell="C14" sqref="C14"/>
    </sheetView>
  </sheetViews>
  <sheetFormatPr defaultColWidth="9.140625" defaultRowHeight="15"/>
  <cols>
    <col min="1" max="1" width="46.00390625" style="4" customWidth="1"/>
    <col min="2" max="2" width="19.28125" style="1" customWidth="1"/>
    <col min="3" max="3" width="57.140625" style="2" customWidth="1"/>
    <col min="4" max="4" width="12.421875" style="1" customWidth="1"/>
    <col min="5" max="5" width="12.28125" style="1" customWidth="1"/>
    <col min="6" max="6" width="13.710937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13.8515625" style="1" customWidth="1"/>
    <col min="11" max="11" width="15.140625" style="1" customWidth="1"/>
    <col min="12" max="15" width="15.28125" style="1" customWidth="1"/>
    <col min="16" max="16" width="15.140625" style="3" customWidth="1"/>
    <col min="17" max="17" width="15.00390625" style="3" bestFit="1" customWidth="1"/>
    <col min="18" max="16384" width="9.140625" style="2" customWidth="1"/>
  </cols>
  <sheetData>
    <row r="1" ht="12.75"/>
    <row r="2" spans="1:16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ht="12.75"/>
    <row r="4" ht="12.75"/>
    <row r="5" ht="12.75"/>
    <row r="6" ht="12.75"/>
    <row r="8" spans="1:16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10" spans="1:16" ht="12.75">
      <c r="A10" s="41" t="s">
        <v>4</v>
      </c>
      <c r="B10" s="45" t="s">
        <v>6</v>
      </c>
      <c r="C10" s="41" t="s">
        <v>5</v>
      </c>
      <c r="D10" s="42" t="s">
        <v>1</v>
      </c>
      <c r="E10" s="42" t="s">
        <v>0</v>
      </c>
      <c r="F10" s="42" t="s">
        <v>14</v>
      </c>
      <c r="G10" s="42" t="s">
        <v>15</v>
      </c>
      <c r="H10" s="42" t="s">
        <v>16</v>
      </c>
      <c r="I10" s="42" t="s">
        <v>17</v>
      </c>
      <c r="J10" s="42" t="s">
        <v>18</v>
      </c>
      <c r="K10" s="42" t="s">
        <v>21</v>
      </c>
      <c r="L10" s="42" t="s">
        <v>22</v>
      </c>
      <c r="M10" s="42" t="s">
        <v>23</v>
      </c>
      <c r="N10" s="42" t="s">
        <v>24</v>
      </c>
      <c r="O10" s="42" t="s">
        <v>25</v>
      </c>
      <c r="P10" s="42" t="s">
        <v>2</v>
      </c>
    </row>
    <row r="11" spans="1:16" ht="12.75">
      <c r="A11" s="41"/>
      <c r="B11" s="4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2.75">
      <c r="A12" s="5"/>
      <c r="B12" s="6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37" t="s">
        <v>348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8" t="s">
        <v>26</v>
      </c>
      <c r="B14" s="9" t="s">
        <v>35</v>
      </c>
      <c r="C14" s="8" t="s">
        <v>27</v>
      </c>
      <c r="D14" s="10">
        <v>1953.61</v>
      </c>
      <c r="E14" s="10">
        <v>1953.61</v>
      </c>
      <c r="F14" s="10">
        <f>789.62+1116.22</f>
        <v>1905.8400000000001</v>
      </c>
      <c r="G14" s="10">
        <f>972.91+627.57</f>
        <v>1600.48</v>
      </c>
      <c r="H14" s="10">
        <v>1873.43</v>
      </c>
      <c r="I14" s="10">
        <f>1116.22+757.21</f>
        <v>1873.43</v>
      </c>
      <c r="J14" s="10">
        <v>1873.43</v>
      </c>
      <c r="K14" s="10">
        <v>1873.43</v>
      </c>
      <c r="L14" s="10">
        <v>1873.43</v>
      </c>
      <c r="M14" s="10">
        <v>1873.43</v>
      </c>
      <c r="N14" s="10">
        <v>1873.43</v>
      </c>
      <c r="O14" s="10">
        <v>2214.21</v>
      </c>
      <c r="P14" s="11">
        <f aca="true" t="shared" si="0" ref="P14:P22">SUM(D14:O14)</f>
        <v>22741.76</v>
      </c>
    </row>
    <row r="15" spans="1:16" ht="12.75">
      <c r="A15" s="8" t="s">
        <v>93</v>
      </c>
      <c r="B15" s="9" t="s">
        <v>91</v>
      </c>
      <c r="C15" s="8" t="s">
        <v>92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825</v>
      </c>
      <c r="O15" s="10">
        <v>0</v>
      </c>
      <c r="P15" s="11">
        <f t="shared" si="0"/>
        <v>825</v>
      </c>
    </row>
    <row r="16" spans="1:16" ht="25.5">
      <c r="A16" s="8" t="s">
        <v>107</v>
      </c>
      <c r="B16" s="9" t="s">
        <v>108</v>
      </c>
      <c r="C16" s="12" t="s">
        <v>34</v>
      </c>
      <c r="D16" s="10">
        <v>2298</v>
      </c>
      <c r="E16" s="10">
        <v>2298</v>
      </c>
      <c r="F16" s="10">
        <v>2298</v>
      </c>
      <c r="G16" s="10">
        <v>2298</v>
      </c>
      <c r="H16" s="10">
        <v>2298</v>
      </c>
      <c r="I16" s="10">
        <v>2298</v>
      </c>
      <c r="J16" s="10">
        <v>2298</v>
      </c>
      <c r="K16" s="10">
        <v>2298</v>
      </c>
      <c r="L16" s="10">
        <v>2298</v>
      </c>
      <c r="M16" s="10">
        <v>2298</v>
      </c>
      <c r="N16" s="10">
        <v>2298</v>
      </c>
      <c r="O16" s="10">
        <v>2298</v>
      </c>
      <c r="P16" s="11">
        <f t="shared" si="0"/>
        <v>27576</v>
      </c>
    </row>
    <row r="17" spans="1:16" ht="12.75">
      <c r="A17" s="8" t="s">
        <v>105</v>
      </c>
      <c r="B17" s="9" t="s">
        <v>106</v>
      </c>
      <c r="C17" s="12" t="s">
        <v>28</v>
      </c>
      <c r="D17" s="10">
        <v>252.54</v>
      </c>
      <c r="E17" s="10">
        <v>252.54</v>
      </c>
      <c r="F17" s="10">
        <v>252.54</v>
      </c>
      <c r="G17" s="10">
        <v>252.54</v>
      </c>
      <c r="H17" s="10">
        <v>252.54</v>
      </c>
      <c r="I17" s="10">
        <v>252.54</v>
      </c>
      <c r="J17" s="10">
        <v>252.54</v>
      </c>
      <c r="K17" s="10">
        <v>252.54</v>
      </c>
      <c r="L17" s="10">
        <v>252.54</v>
      </c>
      <c r="M17" s="10">
        <v>252.54</v>
      </c>
      <c r="N17" s="10">
        <v>252.54</v>
      </c>
      <c r="O17" s="10">
        <v>252.54</v>
      </c>
      <c r="P17" s="11">
        <f t="shared" si="0"/>
        <v>3030.48</v>
      </c>
    </row>
    <row r="18" spans="1:16" ht="12.75">
      <c r="A18" s="8" t="s">
        <v>322</v>
      </c>
      <c r="B18" s="9" t="s">
        <v>323</v>
      </c>
      <c r="C18" s="12" t="s">
        <v>304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14100</v>
      </c>
      <c r="J18" s="10">
        <v>22167</v>
      </c>
      <c r="K18" s="10">
        <v>22167</v>
      </c>
      <c r="L18" s="10">
        <v>22167</v>
      </c>
      <c r="M18" s="10">
        <v>22167</v>
      </c>
      <c r="N18" s="10">
        <v>22167</v>
      </c>
      <c r="O18" s="10">
        <v>18700</v>
      </c>
      <c r="P18" s="11">
        <f t="shared" si="0"/>
        <v>143635</v>
      </c>
    </row>
    <row r="19" spans="1:16" ht="12.75">
      <c r="A19" s="8" t="s">
        <v>338</v>
      </c>
      <c r="B19" s="9" t="s">
        <v>339</v>
      </c>
      <c r="C19" s="12"/>
      <c r="D19" s="10"/>
      <c r="E19" s="10"/>
      <c r="F19" s="10"/>
      <c r="G19" s="10"/>
      <c r="H19" s="10"/>
      <c r="I19" s="10"/>
      <c r="J19" s="10"/>
      <c r="K19" s="10"/>
      <c r="L19" s="10">
        <v>0</v>
      </c>
      <c r="M19" s="10">
        <v>844.2</v>
      </c>
      <c r="N19" s="10">
        <v>844.2</v>
      </c>
      <c r="O19" s="10">
        <v>844.2</v>
      </c>
      <c r="P19" s="11">
        <f t="shared" si="0"/>
        <v>2532.6000000000004</v>
      </c>
    </row>
    <row r="20" spans="1:16" ht="25.5">
      <c r="A20" s="8" t="s">
        <v>143</v>
      </c>
      <c r="B20" s="9" t="s">
        <v>144</v>
      </c>
      <c r="C20" s="12" t="s">
        <v>145</v>
      </c>
      <c r="D20" s="10">
        <v>10750</v>
      </c>
      <c r="E20" s="10">
        <v>10750</v>
      </c>
      <c r="F20" s="10">
        <v>10750</v>
      </c>
      <c r="G20" s="10">
        <v>10750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>
        <f t="shared" si="0"/>
        <v>43000</v>
      </c>
    </row>
    <row r="21" spans="1:16" ht="12.75">
      <c r="A21" s="8" t="s">
        <v>185</v>
      </c>
      <c r="B21" s="9" t="s">
        <v>149</v>
      </c>
      <c r="C21" s="12" t="s">
        <v>150</v>
      </c>
      <c r="D21" s="10">
        <v>14899</v>
      </c>
      <c r="E21" s="10">
        <v>14899</v>
      </c>
      <c r="F21" s="10">
        <v>14899</v>
      </c>
      <c r="G21" s="10">
        <v>14899</v>
      </c>
      <c r="H21" s="10">
        <v>10925.93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1">
        <f t="shared" si="0"/>
        <v>70521.93</v>
      </c>
    </row>
    <row r="22" spans="1:16" ht="12.75">
      <c r="A22" s="41"/>
      <c r="B22" s="41"/>
      <c r="C22" s="41"/>
      <c r="D22" s="30">
        <f aca="true" t="shared" si="1" ref="D22:O22">SUM(D14:D21)</f>
        <v>30153.15</v>
      </c>
      <c r="E22" s="30">
        <f t="shared" si="1"/>
        <v>30153.15</v>
      </c>
      <c r="F22" s="30">
        <f t="shared" si="1"/>
        <v>30105.38</v>
      </c>
      <c r="G22" s="30">
        <f t="shared" si="1"/>
        <v>29800.02</v>
      </c>
      <c r="H22" s="30">
        <f t="shared" si="1"/>
        <v>15349.900000000001</v>
      </c>
      <c r="I22" s="30">
        <f t="shared" si="1"/>
        <v>18523.97</v>
      </c>
      <c r="J22" s="30">
        <f t="shared" si="1"/>
        <v>26590.97</v>
      </c>
      <c r="K22" s="30">
        <f t="shared" si="1"/>
        <v>26590.97</v>
      </c>
      <c r="L22" s="30">
        <f t="shared" si="1"/>
        <v>26590.97</v>
      </c>
      <c r="M22" s="30">
        <f t="shared" si="1"/>
        <v>27435.170000000002</v>
      </c>
      <c r="N22" s="30">
        <f t="shared" si="1"/>
        <v>28260.170000000002</v>
      </c>
      <c r="O22" s="30">
        <f t="shared" si="1"/>
        <v>24308.95</v>
      </c>
      <c r="P22" s="11">
        <f t="shared" si="0"/>
        <v>313862.77</v>
      </c>
    </row>
    <row r="23" spans="1:16" ht="12.75">
      <c r="A23" s="5"/>
      <c r="B23" s="5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4" spans="1:17" s="15" customFormat="1" ht="12.75">
      <c r="A24" s="37" t="s">
        <v>349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7"/>
    </row>
    <row r="25" spans="1:17" s="4" customFormat="1" ht="12.75">
      <c r="A25" s="8" t="s">
        <v>3</v>
      </c>
      <c r="B25" s="16" t="s">
        <v>36</v>
      </c>
      <c r="C25" s="12" t="s">
        <v>9</v>
      </c>
      <c r="D25" s="10">
        <v>569.03</v>
      </c>
      <c r="E25" s="10">
        <v>569.03</v>
      </c>
      <c r="F25" s="10">
        <v>569.03</v>
      </c>
      <c r="G25" s="10">
        <v>569.03</v>
      </c>
      <c r="H25" s="10">
        <v>569.03</v>
      </c>
      <c r="I25" s="10">
        <v>569.03</v>
      </c>
      <c r="J25" s="10">
        <v>569.03</v>
      </c>
      <c r="K25" s="10">
        <v>569.03</v>
      </c>
      <c r="L25" s="10">
        <v>569.03</v>
      </c>
      <c r="M25" s="10">
        <v>569.03</v>
      </c>
      <c r="N25" s="10">
        <v>569.03</v>
      </c>
      <c r="O25" s="10">
        <v>707.21</v>
      </c>
      <c r="P25" s="11">
        <f>SUM(D25:O25)</f>
        <v>6966.539999999998</v>
      </c>
      <c r="Q25" s="31"/>
    </row>
    <row r="26" spans="1:16" ht="12.75">
      <c r="A26" s="41"/>
      <c r="B26" s="41"/>
      <c r="C26" s="41"/>
      <c r="D26" s="30">
        <f aca="true" t="shared" si="2" ref="D26:O26">SUM(D25:D25)</f>
        <v>569.03</v>
      </c>
      <c r="E26" s="30">
        <f t="shared" si="2"/>
        <v>569.03</v>
      </c>
      <c r="F26" s="30">
        <f t="shared" si="2"/>
        <v>569.03</v>
      </c>
      <c r="G26" s="30">
        <f t="shared" si="2"/>
        <v>569.03</v>
      </c>
      <c r="H26" s="30">
        <f t="shared" si="2"/>
        <v>569.03</v>
      </c>
      <c r="I26" s="30">
        <f t="shared" si="2"/>
        <v>569.03</v>
      </c>
      <c r="J26" s="30">
        <f t="shared" si="2"/>
        <v>569.03</v>
      </c>
      <c r="K26" s="30">
        <f t="shared" si="2"/>
        <v>569.03</v>
      </c>
      <c r="L26" s="30">
        <f t="shared" si="2"/>
        <v>569.03</v>
      </c>
      <c r="M26" s="30">
        <f t="shared" si="2"/>
        <v>569.03</v>
      </c>
      <c r="N26" s="30">
        <f t="shared" si="2"/>
        <v>569.03</v>
      </c>
      <c r="O26" s="30">
        <f t="shared" si="2"/>
        <v>707.21</v>
      </c>
      <c r="P26" s="11">
        <f>SUM(D26:O26)</f>
        <v>6966.539999999998</v>
      </c>
    </row>
    <row r="27" spans="1:17" s="15" customFormat="1" ht="12.75">
      <c r="A27" s="5"/>
      <c r="B27" s="5"/>
      <c r="C27" s="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27"/>
    </row>
    <row r="28" spans="1:17" s="15" customFormat="1" ht="12.75">
      <c r="A28" s="37" t="s">
        <v>350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7"/>
    </row>
    <row r="29" spans="1:16" ht="30" customHeight="1">
      <c r="A29" s="8" t="s">
        <v>163</v>
      </c>
      <c r="B29" s="9" t="s">
        <v>132</v>
      </c>
      <c r="C29" s="8" t="s">
        <v>133</v>
      </c>
      <c r="D29" s="10">
        <v>8800</v>
      </c>
      <c r="E29" s="10">
        <v>7600</v>
      </c>
      <c r="F29" s="10">
        <v>8400</v>
      </c>
      <c r="G29" s="10">
        <v>7600</v>
      </c>
      <c r="H29" s="29">
        <v>7600</v>
      </c>
      <c r="I29" s="10">
        <v>7600</v>
      </c>
      <c r="J29" s="10">
        <v>8800</v>
      </c>
      <c r="K29" s="10">
        <v>8400</v>
      </c>
      <c r="L29" s="10">
        <v>8000</v>
      </c>
      <c r="M29" s="10">
        <v>6800</v>
      </c>
      <c r="N29" s="10">
        <v>7200</v>
      </c>
      <c r="O29" s="10">
        <v>6400</v>
      </c>
      <c r="P29" s="11">
        <f>SUM(D29:O29)</f>
        <v>93200</v>
      </c>
    </row>
    <row r="30" spans="1:16" ht="30" customHeight="1">
      <c r="A30" s="8" t="s">
        <v>301</v>
      </c>
      <c r="B30" s="9" t="s">
        <v>324</v>
      </c>
      <c r="C30" s="8" t="s">
        <v>325</v>
      </c>
      <c r="D30" s="10"/>
      <c r="E30" s="10"/>
      <c r="F30" s="10"/>
      <c r="G30" s="10"/>
      <c r="H30" s="29"/>
      <c r="I30" s="10">
        <v>3584.4</v>
      </c>
      <c r="J30" s="10">
        <v>9173.6</v>
      </c>
      <c r="K30" s="10">
        <v>8518.8</v>
      </c>
      <c r="L30" s="10">
        <v>8578.8</v>
      </c>
      <c r="M30" s="10">
        <v>6159.2</v>
      </c>
      <c r="N30" s="10">
        <v>6374</v>
      </c>
      <c r="O30" s="10">
        <v>6159.2</v>
      </c>
      <c r="P30" s="11">
        <f>SUM(D30:O30)</f>
        <v>48547.99999999999</v>
      </c>
    </row>
    <row r="31" spans="1:16" ht="30" customHeight="1">
      <c r="A31" s="8" t="s">
        <v>164</v>
      </c>
      <c r="B31" s="9" t="s">
        <v>146</v>
      </c>
      <c r="C31" s="8" t="s">
        <v>66</v>
      </c>
      <c r="D31" s="10">
        <v>2377.87</v>
      </c>
      <c r="E31" s="10">
        <v>1425.07</v>
      </c>
      <c r="F31" s="10">
        <v>2822.33</v>
      </c>
      <c r="G31" s="10">
        <v>0</v>
      </c>
      <c r="H31" s="29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f aca="true" t="shared" si="3" ref="P31:P104">SUM(D31:O31)</f>
        <v>6625.2699999999995</v>
      </c>
    </row>
    <row r="32" spans="1:16" ht="30" customHeight="1">
      <c r="A32" s="8" t="s">
        <v>181</v>
      </c>
      <c r="B32" s="9" t="s">
        <v>196</v>
      </c>
      <c r="C32" s="8" t="s">
        <v>188</v>
      </c>
      <c r="D32" s="10">
        <v>9412.5</v>
      </c>
      <c r="E32" s="10">
        <v>7592.5</v>
      </c>
      <c r="F32" s="10">
        <v>9125</v>
      </c>
      <c r="G32" s="10">
        <v>8800</v>
      </c>
      <c r="H32" s="29">
        <v>7012.5</v>
      </c>
      <c r="I32" s="10">
        <v>10427.5</v>
      </c>
      <c r="J32" s="10">
        <v>9825</v>
      </c>
      <c r="K32" s="10">
        <v>8577.5</v>
      </c>
      <c r="L32" s="10">
        <v>9562.5</v>
      </c>
      <c r="M32" s="10">
        <v>9762.5</v>
      </c>
      <c r="N32" s="10">
        <v>10382.5</v>
      </c>
      <c r="O32" s="10">
        <v>10552.5</v>
      </c>
      <c r="P32" s="11">
        <f t="shared" si="3"/>
        <v>111032.5</v>
      </c>
    </row>
    <row r="33" spans="1:16" ht="30" customHeight="1">
      <c r="A33" s="8" t="s">
        <v>316</v>
      </c>
      <c r="B33" s="9" t="s">
        <v>317</v>
      </c>
      <c r="C33" s="8" t="s">
        <v>318</v>
      </c>
      <c r="D33" s="10"/>
      <c r="E33" s="10"/>
      <c r="F33" s="10"/>
      <c r="G33" s="10"/>
      <c r="H33" s="29"/>
      <c r="I33" s="10"/>
      <c r="J33" s="10"/>
      <c r="K33" s="10"/>
      <c r="L33" s="10">
        <v>330</v>
      </c>
      <c r="M33" s="10">
        <v>2510</v>
      </c>
      <c r="N33" s="10">
        <v>0</v>
      </c>
      <c r="O33" s="10">
        <v>0</v>
      </c>
      <c r="P33" s="11">
        <f>SUM(D33:O33)</f>
        <v>2840</v>
      </c>
    </row>
    <row r="34" spans="1:16" ht="30" customHeight="1">
      <c r="A34" s="8" t="s">
        <v>165</v>
      </c>
      <c r="B34" s="9" t="s">
        <v>94</v>
      </c>
      <c r="C34" s="8" t="s">
        <v>69</v>
      </c>
      <c r="D34" s="10">
        <v>3510</v>
      </c>
      <c r="E34" s="10">
        <v>2820</v>
      </c>
      <c r="F34" s="10">
        <v>1680</v>
      </c>
      <c r="G34" s="10">
        <v>0</v>
      </c>
      <c r="H34" s="29">
        <v>3140</v>
      </c>
      <c r="I34" s="10">
        <v>4440</v>
      </c>
      <c r="J34" s="10">
        <v>4470</v>
      </c>
      <c r="K34" s="10">
        <v>3727.5</v>
      </c>
      <c r="L34" s="10">
        <v>4260</v>
      </c>
      <c r="M34" s="10">
        <v>4167.5</v>
      </c>
      <c r="N34" s="10">
        <v>3540</v>
      </c>
      <c r="O34" s="10">
        <v>3155.25</v>
      </c>
      <c r="P34" s="11">
        <f t="shared" si="3"/>
        <v>38910.25</v>
      </c>
    </row>
    <row r="35" spans="1:16" ht="30" customHeight="1">
      <c r="A35" s="8" t="s">
        <v>242</v>
      </c>
      <c r="B35" s="9" t="s">
        <v>243</v>
      </c>
      <c r="C35" s="8" t="s">
        <v>244</v>
      </c>
      <c r="D35" s="10">
        <v>47098.1</v>
      </c>
      <c r="E35" s="10">
        <v>51602.3</v>
      </c>
      <c r="F35" s="10">
        <v>44538.4</v>
      </c>
      <c r="G35" s="10">
        <v>43008.8</v>
      </c>
      <c r="H35" s="29">
        <v>54187.3</v>
      </c>
      <c r="I35" s="10">
        <v>85868.27</v>
      </c>
      <c r="J35" s="10">
        <v>54038.05</v>
      </c>
      <c r="K35" s="10">
        <v>54119.2</v>
      </c>
      <c r="L35" s="10">
        <v>91450.77</v>
      </c>
      <c r="M35" s="10">
        <v>132758.9</v>
      </c>
      <c r="N35" s="10">
        <v>86295.65</v>
      </c>
      <c r="O35" s="10">
        <v>64445.48</v>
      </c>
      <c r="P35" s="11">
        <f t="shared" si="3"/>
        <v>809411.22</v>
      </c>
    </row>
    <row r="36" spans="1:16" ht="30" customHeight="1">
      <c r="A36" s="8" t="s">
        <v>182</v>
      </c>
      <c r="B36" s="9" t="s">
        <v>194</v>
      </c>
      <c r="C36" s="8" t="s">
        <v>195</v>
      </c>
      <c r="D36" s="10">
        <v>13989</v>
      </c>
      <c r="E36" s="10">
        <v>12892.5</v>
      </c>
      <c r="F36" s="10">
        <f>7829+7022.5</f>
        <v>14851.5</v>
      </c>
      <c r="G36" s="10">
        <f>9575+4425</f>
        <v>14000</v>
      </c>
      <c r="H36" s="29">
        <v>11627</v>
      </c>
      <c r="I36" s="10">
        <v>13766.5</v>
      </c>
      <c r="J36" s="10">
        <v>12256.5</v>
      </c>
      <c r="K36" s="10">
        <v>14962.5</v>
      </c>
      <c r="L36" s="10">
        <v>13027</v>
      </c>
      <c r="M36" s="10">
        <v>10514.5</v>
      </c>
      <c r="N36" s="10">
        <v>14210</v>
      </c>
      <c r="O36" s="10">
        <v>11007</v>
      </c>
      <c r="P36" s="11">
        <f t="shared" si="3"/>
        <v>157104</v>
      </c>
    </row>
    <row r="37" spans="1:16" ht="30" customHeight="1">
      <c r="A37" s="8" t="s">
        <v>281</v>
      </c>
      <c r="B37" s="9" t="s">
        <v>282</v>
      </c>
      <c r="C37" s="8" t="s">
        <v>70</v>
      </c>
      <c r="D37" s="10">
        <v>0</v>
      </c>
      <c r="E37" s="10">
        <v>2120.4</v>
      </c>
      <c r="F37" s="10">
        <v>2587.2</v>
      </c>
      <c r="G37" s="10">
        <v>2827.2</v>
      </c>
      <c r="H37" s="29">
        <v>2587.2</v>
      </c>
      <c r="I37" s="10">
        <v>2240.4</v>
      </c>
      <c r="J37" s="10">
        <v>2987.2</v>
      </c>
      <c r="K37" s="10">
        <v>2612.2</v>
      </c>
      <c r="L37" s="10">
        <v>4774.4</v>
      </c>
      <c r="M37" s="10">
        <v>2612.2</v>
      </c>
      <c r="N37" s="10">
        <v>2607.2</v>
      </c>
      <c r="O37" s="10">
        <v>1922.4</v>
      </c>
      <c r="P37" s="11">
        <f t="shared" si="3"/>
        <v>29878</v>
      </c>
    </row>
    <row r="38" spans="1:16" ht="30" customHeight="1">
      <c r="A38" s="8" t="s">
        <v>166</v>
      </c>
      <c r="B38" s="9" t="s">
        <v>137</v>
      </c>
      <c r="C38" s="8" t="s">
        <v>64</v>
      </c>
      <c r="D38" s="10">
        <v>10435</v>
      </c>
      <c r="E38" s="10">
        <v>8545</v>
      </c>
      <c r="F38" s="10">
        <v>8760</v>
      </c>
      <c r="G38" s="10">
        <v>5225</v>
      </c>
      <c r="H38" s="29">
        <v>11025</v>
      </c>
      <c r="I38" s="10">
        <v>11850</v>
      </c>
      <c r="J38" s="10">
        <v>9925</v>
      </c>
      <c r="K38" s="10">
        <v>11865</v>
      </c>
      <c r="L38" s="10">
        <v>11510</v>
      </c>
      <c r="M38" s="10">
        <v>10980</v>
      </c>
      <c r="N38" s="10">
        <v>9735</v>
      </c>
      <c r="O38" s="10">
        <v>7405</v>
      </c>
      <c r="P38" s="11">
        <f t="shared" si="3"/>
        <v>117260</v>
      </c>
    </row>
    <row r="39" spans="1:16" ht="30" customHeight="1">
      <c r="A39" s="8" t="s">
        <v>167</v>
      </c>
      <c r="B39" s="16" t="s">
        <v>37</v>
      </c>
      <c r="C39" s="8" t="s">
        <v>128</v>
      </c>
      <c r="D39" s="10">
        <v>9535</v>
      </c>
      <c r="E39" s="10">
        <v>7840</v>
      </c>
      <c r="F39" s="10">
        <f>6765+757.5</f>
        <v>7522.5</v>
      </c>
      <c r="G39" s="10">
        <f>6645+910</f>
        <v>7555</v>
      </c>
      <c r="H39" s="29">
        <v>9265</v>
      </c>
      <c r="I39" s="10">
        <v>9812.5</v>
      </c>
      <c r="J39" s="10">
        <v>10765</v>
      </c>
      <c r="K39" s="10">
        <v>10635</v>
      </c>
      <c r="L39" s="10">
        <v>10810</v>
      </c>
      <c r="M39" s="10">
        <v>7615</v>
      </c>
      <c r="N39" s="10">
        <v>7555</v>
      </c>
      <c r="O39" s="10">
        <v>8090</v>
      </c>
      <c r="P39" s="11">
        <f t="shared" si="3"/>
        <v>107000</v>
      </c>
    </row>
    <row r="40" spans="1:16" ht="30" customHeight="1">
      <c r="A40" s="8" t="s">
        <v>285</v>
      </c>
      <c r="B40" s="16" t="s">
        <v>290</v>
      </c>
      <c r="C40" s="8" t="s">
        <v>250</v>
      </c>
      <c r="D40" s="10">
        <v>0</v>
      </c>
      <c r="E40" s="10">
        <v>0</v>
      </c>
      <c r="F40" s="10">
        <f>3400+340</f>
        <v>3740</v>
      </c>
      <c r="G40" s="10">
        <v>2640</v>
      </c>
      <c r="H40" s="29">
        <v>2640</v>
      </c>
      <c r="I40" s="10">
        <v>11880</v>
      </c>
      <c r="J40" s="10">
        <v>13750</v>
      </c>
      <c r="K40" s="10">
        <v>2800</v>
      </c>
      <c r="L40" s="10">
        <v>6330</v>
      </c>
      <c r="M40" s="10">
        <v>5720</v>
      </c>
      <c r="N40" s="10">
        <v>5280</v>
      </c>
      <c r="O40" s="10">
        <v>10633.33</v>
      </c>
      <c r="P40" s="11">
        <f t="shared" si="3"/>
        <v>65413.33</v>
      </c>
    </row>
    <row r="41" spans="1:16" ht="30" customHeight="1">
      <c r="A41" s="8" t="s">
        <v>198</v>
      </c>
      <c r="B41" s="9" t="s">
        <v>153</v>
      </c>
      <c r="C41" s="8" t="s">
        <v>154</v>
      </c>
      <c r="D41" s="10">
        <v>22612.5</v>
      </c>
      <c r="E41" s="10">
        <v>16275</v>
      </c>
      <c r="F41" s="10">
        <v>17750</v>
      </c>
      <c r="G41" s="10">
        <v>16002.5</v>
      </c>
      <c r="H41" s="29">
        <v>19030</v>
      </c>
      <c r="I41" s="10">
        <v>20855</v>
      </c>
      <c r="J41" s="10">
        <v>15665</v>
      </c>
      <c r="K41" s="10">
        <v>25435</v>
      </c>
      <c r="L41" s="10">
        <v>21887.5</v>
      </c>
      <c r="M41" s="10">
        <v>19227.5</v>
      </c>
      <c r="N41" s="10">
        <v>18697.5</v>
      </c>
      <c r="O41" s="10">
        <v>16510</v>
      </c>
      <c r="P41" s="11">
        <f t="shared" si="3"/>
        <v>229947.5</v>
      </c>
    </row>
    <row r="42" spans="1:16" ht="30" customHeight="1">
      <c r="A42" s="8" t="s">
        <v>197</v>
      </c>
      <c r="B42" s="16" t="s">
        <v>40</v>
      </c>
      <c r="C42" s="8" t="s">
        <v>67</v>
      </c>
      <c r="D42" s="10">
        <v>1980</v>
      </c>
      <c r="E42" s="10">
        <v>1980</v>
      </c>
      <c r="F42" s="10">
        <v>1200</v>
      </c>
      <c r="G42" s="10">
        <v>0</v>
      </c>
      <c r="H42" s="29">
        <v>1320</v>
      </c>
      <c r="I42" s="10">
        <v>1980</v>
      </c>
      <c r="J42" s="10">
        <v>1980</v>
      </c>
      <c r="K42" s="10">
        <v>1980</v>
      </c>
      <c r="L42" s="10">
        <v>1320</v>
      </c>
      <c r="M42" s="10">
        <v>1800</v>
      </c>
      <c r="N42" s="10">
        <v>1980</v>
      </c>
      <c r="O42" s="10">
        <v>2007.5</v>
      </c>
      <c r="P42" s="11">
        <f t="shared" si="3"/>
        <v>19527.5</v>
      </c>
    </row>
    <row r="43" spans="1:16" ht="30" customHeight="1">
      <c r="A43" s="8" t="s">
        <v>199</v>
      </c>
      <c r="B43" s="16" t="s">
        <v>38</v>
      </c>
      <c r="C43" s="8" t="s">
        <v>63</v>
      </c>
      <c r="D43" s="10">
        <v>12945</v>
      </c>
      <c r="E43" s="10">
        <v>14305</v>
      </c>
      <c r="F43" s="10">
        <f>5620+4955</f>
        <v>10575</v>
      </c>
      <c r="G43" s="10">
        <f>3900+4087.5</f>
        <v>7987.5</v>
      </c>
      <c r="H43" s="29">
        <v>5370</v>
      </c>
      <c r="I43" s="10">
        <v>4330</v>
      </c>
      <c r="J43" s="10">
        <v>6125</v>
      </c>
      <c r="K43" s="10">
        <v>5885</v>
      </c>
      <c r="L43" s="10">
        <v>6290</v>
      </c>
      <c r="M43" s="10">
        <v>8745</v>
      </c>
      <c r="N43" s="10">
        <v>14782.5</v>
      </c>
      <c r="O43" s="10">
        <v>11944.16</v>
      </c>
      <c r="P43" s="11">
        <f t="shared" si="3"/>
        <v>109284.16</v>
      </c>
    </row>
    <row r="44" spans="1:16" ht="30" customHeight="1">
      <c r="A44" s="8" t="s">
        <v>200</v>
      </c>
      <c r="B44" s="9" t="s">
        <v>152</v>
      </c>
      <c r="C44" s="8" t="s">
        <v>76</v>
      </c>
      <c r="D44" s="10">
        <v>7393.33</v>
      </c>
      <c r="E44" s="10">
        <v>9100</v>
      </c>
      <c r="F44" s="10">
        <v>4700</v>
      </c>
      <c r="G44" s="10">
        <v>500</v>
      </c>
      <c r="H44" s="29">
        <v>4240</v>
      </c>
      <c r="I44" s="10">
        <v>16120</v>
      </c>
      <c r="J44" s="10">
        <v>14066.67</v>
      </c>
      <c r="K44" s="10">
        <v>14543.33</v>
      </c>
      <c r="L44" s="10">
        <v>15276.67</v>
      </c>
      <c r="M44" s="10">
        <v>13553.33</v>
      </c>
      <c r="N44" s="10">
        <v>14250</v>
      </c>
      <c r="O44" s="10">
        <v>8603.33</v>
      </c>
      <c r="P44" s="11">
        <f t="shared" si="3"/>
        <v>122346.66</v>
      </c>
    </row>
    <row r="45" spans="1:16" ht="30" customHeight="1">
      <c r="A45" s="8" t="s">
        <v>201</v>
      </c>
      <c r="B45" s="9" t="s">
        <v>41</v>
      </c>
      <c r="C45" s="8" t="s">
        <v>70</v>
      </c>
      <c r="D45" s="10">
        <v>4175.83</v>
      </c>
      <c r="E45" s="10">
        <v>5199.99</v>
      </c>
      <c r="F45" s="10">
        <f>880+3299.99</f>
        <v>4179.99</v>
      </c>
      <c r="G45" s="10">
        <v>0</v>
      </c>
      <c r="H45" s="29">
        <v>4399.99</v>
      </c>
      <c r="I45" s="10">
        <v>4799.99</v>
      </c>
      <c r="J45" s="10">
        <v>4799.99</v>
      </c>
      <c r="K45" s="10">
        <v>4799.99</v>
      </c>
      <c r="L45" s="10">
        <v>4854.99</v>
      </c>
      <c r="M45" s="10">
        <v>4799.99</v>
      </c>
      <c r="N45" s="10">
        <v>4839.99</v>
      </c>
      <c r="O45" s="10">
        <v>4473.33</v>
      </c>
      <c r="P45" s="11">
        <f t="shared" si="3"/>
        <v>51324.06999999999</v>
      </c>
    </row>
    <row r="46" spans="1:16" ht="30" customHeight="1">
      <c r="A46" s="8" t="s">
        <v>202</v>
      </c>
      <c r="B46" s="9" t="s">
        <v>130</v>
      </c>
      <c r="C46" s="8" t="s">
        <v>131</v>
      </c>
      <c r="D46" s="10">
        <v>18176.5</v>
      </c>
      <c r="E46" s="10">
        <v>17996.5</v>
      </c>
      <c r="F46" s="10">
        <v>16848</v>
      </c>
      <c r="G46" s="10">
        <v>16838</v>
      </c>
      <c r="H46" s="29">
        <v>19248</v>
      </c>
      <c r="I46" s="10">
        <v>24073</v>
      </c>
      <c r="J46" s="10">
        <v>18476.5</v>
      </c>
      <c r="K46" s="10">
        <v>19565.5</v>
      </c>
      <c r="L46" s="10">
        <v>20735.5</v>
      </c>
      <c r="M46" s="10">
        <v>32613.5</v>
      </c>
      <c r="N46" s="10">
        <v>27386.5</v>
      </c>
      <c r="O46" s="10">
        <v>34351.5</v>
      </c>
      <c r="P46" s="11">
        <f t="shared" si="3"/>
        <v>266309</v>
      </c>
    </row>
    <row r="47" spans="1:16" ht="30" customHeight="1">
      <c r="A47" s="8" t="s">
        <v>203</v>
      </c>
      <c r="B47" s="9" t="s">
        <v>39</v>
      </c>
      <c r="C47" s="8" t="s">
        <v>101</v>
      </c>
      <c r="D47" s="10">
        <v>700</v>
      </c>
      <c r="E47" s="10">
        <v>200</v>
      </c>
      <c r="F47" s="10">
        <v>300</v>
      </c>
      <c r="G47" s="10">
        <v>0</v>
      </c>
      <c r="H47" s="29">
        <v>1225</v>
      </c>
      <c r="I47" s="10">
        <v>975</v>
      </c>
      <c r="J47" s="10">
        <v>1571.8</v>
      </c>
      <c r="K47" s="10">
        <v>1796.8</v>
      </c>
      <c r="L47" s="10">
        <v>2921.8</v>
      </c>
      <c r="M47" s="10">
        <v>1921.8</v>
      </c>
      <c r="N47" s="10">
        <v>1766.8</v>
      </c>
      <c r="O47" s="10">
        <v>2325</v>
      </c>
      <c r="P47" s="11">
        <f t="shared" si="3"/>
        <v>15704</v>
      </c>
    </row>
    <row r="48" spans="1:16" ht="30" customHeight="1">
      <c r="A48" s="8" t="s">
        <v>257</v>
      </c>
      <c r="B48" s="9" t="s">
        <v>258</v>
      </c>
      <c r="C48" s="8" t="s">
        <v>69</v>
      </c>
      <c r="D48" s="10">
        <v>10067.5</v>
      </c>
      <c r="E48" s="10">
        <v>9467.5</v>
      </c>
      <c r="F48" s="10">
        <v>11337.5</v>
      </c>
      <c r="G48" s="10">
        <v>8112.5</v>
      </c>
      <c r="H48" s="29">
        <v>11192.5</v>
      </c>
      <c r="I48" s="10">
        <v>13355</v>
      </c>
      <c r="J48" s="10">
        <v>11497.5</v>
      </c>
      <c r="K48" s="10">
        <v>14010</v>
      </c>
      <c r="L48" s="10">
        <v>12792.5</v>
      </c>
      <c r="M48" s="10">
        <v>18367.5</v>
      </c>
      <c r="N48" s="10">
        <v>12622.5</v>
      </c>
      <c r="O48" s="10">
        <v>10890</v>
      </c>
      <c r="P48" s="11">
        <f t="shared" si="3"/>
        <v>143712.5</v>
      </c>
    </row>
    <row r="49" spans="1:16" ht="30" customHeight="1">
      <c r="A49" s="8" t="s">
        <v>204</v>
      </c>
      <c r="B49" s="9" t="s">
        <v>42</v>
      </c>
      <c r="C49" s="8" t="s">
        <v>69</v>
      </c>
      <c r="D49" s="10">
        <v>14307.5</v>
      </c>
      <c r="E49" s="10">
        <v>15952.5</v>
      </c>
      <c r="F49" s="10">
        <f>14220+765</f>
        <v>14985</v>
      </c>
      <c r="G49" s="10">
        <v>7632.5</v>
      </c>
      <c r="H49" s="29">
        <v>15890</v>
      </c>
      <c r="I49" s="10">
        <v>20000</v>
      </c>
      <c r="J49" s="10">
        <v>20025</v>
      </c>
      <c r="K49" s="10">
        <v>20127.5</v>
      </c>
      <c r="L49" s="10">
        <v>20170</v>
      </c>
      <c r="M49" s="10">
        <v>21882.5</v>
      </c>
      <c r="N49" s="10">
        <v>20325</v>
      </c>
      <c r="O49" s="10">
        <v>17130</v>
      </c>
      <c r="P49" s="11">
        <f t="shared" si="3"/>
        <v>208427.5</v>
      </c>
    </row>
    <row r="50" spans="1:16" ht="30" customHeight="1">
      <c r="A50" s="8" t="s">
        <v>255</v>
      </c>
      <c r="B50" s="9" t="s">
        <v>259</v>
      </c>
      <c r="C50" s="8" t="s">
        <v>260</v>
      </c>
      <c r="D50" s="10">
        <v>35554.8</v>
      </c>
      <c r="E50" s="10">
        <v>31407.6</v>
      </c>
      <c r="F50" s="10">
        <v>35394.8</v>
      </c>
      <c r="G50" s="10">
        <v>0</v>
      </c>
      <c r="H50" s="29">
        <v>20250.4</v>
      </c>
      <c r="I50" s="10">
        <v>38334.8</v>
      </c>
      <c r="J50" s="10">
        <v>30077.6</v>
      </c>
      <c r="K50" s="10">
        <v>29957.6</v>
      </c>
      <c r="L50" s="10">
        <v>33727.6</v>
      </c>
      <c r="M50" s="10">
        <v>22333.2</v>
      </c>
      <c r="N50" s="10">
        <v>28657.6</v>
      </c>
      <c r="O50" s="10">
        <v>22973.2</v>
      </c>
      <c r="P50" s="11">
        <f t="shared" si="3"/>
        <v>328669.2</v>
      </c>
    </row>
    <row r="51" spans="1:16" ht="30" customHeight="1">
      <c r="A51" s="8" t="s">
        <v>340</v>
      </c>
      <c r="B51" s="9" t="s">
        <v>341</v>
      </c>
      <c r="C51" s="8"/>
      <c r="D51" s="10"/>
      <c r="E51" s="10"/>
      <c r="F51" s="10"/>
      <c r="G51" s="10"/>
      <c r="H51" s="29"/>
      <c r="I51" s="10"/>
      <c r="J51" s="10"/>
      <c r="K51" s="10"/>
      <c r="L51" s="10">
        <v>0</v>
      </c>
      <c r="M51" s="10">
        <v>751.9</v>
      </c>
      <c r="N51" s="10">
        <v>712.1</v>
      </c>
      <c r="O51" s="10">
        <v>629.6</v>
      </c>
      <c r="P51" s="11">
        <f t="shared" si="3"/>
        <v>2093.6</v>
      </c>
    </row>
    <row r="52" spans="1:16" ht="30" customHeight="1">
      <c r="A52" s="8" t="s">
        <v>119</v>
      </c>
      <c r="B52" s="9" t="s">
        <v>120</v>
      </c>
      <c r="C52" s="8" t="s">
        <v>122</v>
      </c>
      <c r="D52" s="10">
        <v>5805</v>
      </c>
      <c r="E52" s="10">
        <v>8715</v>
      </c>
      <c r="F52" s="10">
        <v>5720</v>
      </c>
      <c r="G52" s="10">
        <v>6250</v>
      </c>
      <c r="H52" s="29">
        <v>11540</v>
      </c>
      <c r="I52" s="10">
        <v>13170</v>
      </c>
      <c r="J52" s="10">
        <v>9647.5</v>
      </c>
      <c r="K52" s="10">
        <v>8100</v>
      </c>
      <c r="L52" s="10">
        <v>9005</v>
      </c>
      <c r="M52" s="10">
        <v>9195</v>
      </c>
      <c r="N52" s="10">
        <v>7990</v>
      </c>
      <c r="O52" s="10">
        <v>8372.5</v>
      </c>
      <c r="P52" s="11">
        <f t="shared" si="3"/>
        <v>103510</v>
      </c>
    </row>
    <row r="53" spans="1:16" ht="30" customHeight="1">
      <c r="A53" s="8" t="s">
        <v>205</v>
      </c>
      <c r="B53" s="16" t="s">
        <v>43</v>
      </c>
      <c r="C53" s="8" t="s">
        <v>63</v>
      </c>
      <c r="D53" s="10">
        <v>9530</v>
      </c>
      <c r="E53" s="10">
        <v>3640</v>
      </c>
      <c r="F53" s="10">
        <v>2570</v>
      </c>
      <c r="G53" s="10">
        <v>2620</v>
      </c>
      <c r="H53" s="29">
        <v>3250</v>
      </c>
      <c r="I53" s="10">
        <v>5850</v>
      </c>
      <c r="J53" s="10">
        <v>3670</v>
      </c>
      <c r="K53" s="10">
        <v>4140</v>
      </c>
      <c r="L53" s="10">
        <v>5160</v>
      </c>
      <c r="M53" s="10">
        <v>3990</v>
      </c>
      <c r="N53" s="10">
        <v>3540</v>
      </c>
      <c r="O53" s="10">
        <v>1260</v>
      </c>
      <c r="P53" s="11">
        <f t="shared" si="3"/>
        <v>49220</v>
      </c>
    </row>
    <row r="54" spans="1:16" ht="30" customHeight="1">
      <c r="A54" s="8" t="s">
        <v>247</v>
      </c>
      <c r="B54" s="16" t="s">
        <v>248</v>
      </c>
      <c r="C54" s="8" t="s">
        <v>249</v>
      </c>
      <c r="D54" s="10">
        <v>3520</v>
      </c>
      <c r="E54" s="10">
        <v>2970</v>
      </c>
      <c r="F54" s="10">
        <v>4400</v>
      </c>
      <c r="G54" s="10">
        <v>2640</v>
      </c>
      <c r="H54" s="29">
        <v>4400</v>
      </c>
      <c r="I54" s="10">
        <v>6655</v>
      </c>
      <c r="J54" s="10">
        <v>4400</v>
      </c>
      <c r="K54" s="10">
        <v>4400</v>
      </c>
      <c r="L54" s="10">
        <v>5555</v>
      </c>
      <c r="M54" s="10">
        <v>4400</v>
      </c>
      <c r="N54" s="10">
        <v>4400</v>
      </c>
      <c r="O54" s="10">
        <v>3355</v>
      </c>
      <c r="P54" s="11">
        <f t="shared" si="3"/>
        <v>51095</v>
      </c>
    </row>
    <row r="55" spans="1:16" ht="30" customHeight="1">
      <c r="A55" s="8" t="s">
        <v>313</v>
      </c>
      <c r="B55" s="16" t="s">
        <v>326</v>
      </c>
      <c r="C55" s="8" t="s">
        <v>327</v>
      </c>
      <c r="D55" s="10"/>
      <c r="E55" s="10"/>
      <c r="F55" s="10"/>
      <c r="G55" s="10"/>
      <c r="H55" s="29"/>
      <c r="I55" s="10"/>
      <c r="J55" s="10"/>
      <c r="K55" s="10">
        <v>2375</v>
      </c>
      <c r="L55" s="10">
        <v>2900</v>
      </c>
      <c r="M55" s="10">
        <v>2450</v>
      </c>
      <c r="N55" s="10">
        <v>2312.5</v>
      </c>
      <c r="O55" s="10">
        <v>1650</v>
      </c>
      <c r="P55" s="11">
        <f t="shared" si="3"/>
        <v>11687.5</v>
      </c>
    </row>
    <row r="56" spans="1:16" ht="30" customHeight="1">
      <c r="A56" s="8" t="s">
        <v>206</v>
      </c>
      <c r="B56" s="9" t="s">
        <v>135</v>
      </c>
      <c r="C56" s="8" t="s">
        <v>76</v>
      </c>
      <c r="D56" s="10">
        <v>5756.67</v>
      </c>
      <c r="E56" s="10">
        <v>5720</v>
      </c>
      <c r="F56" s="10">
        <v>6160</v>
      </c>
      <c r="G56" s="10">
        <v>6160</v>
      </c>
      <c r="H56" s="29">
        <v>5720</v>
      </c>
      <c r="I56" s="10">
        <v>6160</v>
      </c>
      <c r="J56" s="10">
        <v>6160</v>
      </c>
      <c r="K56" s="10">
        <v>6160</v>
      </c>
      <c r="L56" s="10">
        <v>6600</v>
      </c>
      <c r="M56" s="10">
        <v>6160</v>
      </c>
      <c r="N56" s="10">
        <v>6233.33</v>
      </c>
      <c r="O56" s="10">
        <v>6600</v>
      </c>
      <c r="P56" s="11">
        <f t="shared" si="3"/>
        <v>73590</v>
      </c>
    </row>
    <row r="57" spans="1:16" ht="30" customHeight="1">
      <c r="A57" s="8" t="s">
        <v>213</v>
      </c>
      <c r="B57" s="16" t="s">
        <v>44</v>
      </c>
      <c r="C57" s="8" t="s">
        <v>71</v>
      </c>
      <c r="D57" s="10">
        <v>18847.5</v>
      </c>
      <c r="E57" s="10">
        <v>18440</v>
      </c>
      <c r="F57" s="10">
        <v>16662.5</v>
      </c>
      <c r="G57" s="10">
        <v>18052.5</v>
      </c>
      <c r="H57" s="29">
        <v>16082.5</v>
      </c>
      <c r="I57" s="10">
        <v>22972.5</v>
      </c>
      <c r="J57" s="10">
        <v>22560</v>
      </c>
      <c r="K57" s="10">
        <v>22265</v>
      </c>
      <c r="L57" s="10">
        <v>23152.5</v>
      </c>
      <c r="M57" s="10">
        <v>21177.5</v>
      </c>
      <c r="N57" s="10">
        <v>19280</v>
      </c>
      <c r="O57" s="10">
        <v>10127.5</v>
      </c>
      <c r="P57" s="11">
        <f t="shared" si="3"/>
        <v>229620</v>
      </c>
    </row>
    <row r="58" spans="1:16" ht="30" customHeight="1">
      <c r="A58" s="8" t="s">
        <v>214</v>
      </c>
      <c r="B58" s="9" t="s">
        <v>19</v>
      </c>
      <c r="C58" s="8" t="s">
        <v>72</v>
      </c>
      <c r="D58" s="10">
        <v>51841.5</v>
      </c>
      <c r="E58" s="10">
        <v>51823.5</v>
      </c>
      <c r="F58" s="10">
        <v>32618.4</v>
      </c>
      <c r="G58" s="10">
        <v>11112.5</v>
      </c>
      <c r="H58" s="29">
        <v>33510.1</v>
      </c>
      <c r="I58" s="10">
        <v>49030.9</v>
      </c>
      <c r="J58" s="10">
        <v>43084.8</v>
      </c>
      <c r="K58" s="10">
        <v>33841.6</v>
      </c>
      <c r="L58" s="10">
        <v>42515.1</v>
      </c>
      <c r="M58" s="10">
        <v>43934.1</v>
      </c>
      <c r="N58" s="10">
        <v>46870.9</v>
      </c>
      <c r="O58" s="10">
        <v>40592.1</v>
      </c>
      <c r="P58" s="11">
        <f t="shared" si="3"/>
        <v>480775.49999999994</v>
      </c>
    </row>
    <row r="59" spans="1:16" ht="30" customHeight="1">
      <c r="A59" s="8" t="s">
        <v>215</v>
      </c>
      <c r="B59" s="9" t="s">
        <v>141</v>
      </c>
      <c r="C59" s="8" t="s">
        <v>139</v>
      </c>
      <c r="D59" s="10">
        <v>4410</v>
      </c>
      <c r="E59" s="10">
        <v>3430</v>
      </c>
      <c r="F59" s="10">
        <v>4830</v>
      </c>
      <c r="G59" s="10">
        <v>5600</v>
      </c>
      <c r="H59" s="29">
        <v>3220</v>
      </c>
      <c r="I59" s="10">
        <v>5040</v>
      </c>
      <c r="J59" s="10">
        <v>5145</v>
      </c>
      <c r="K59" s="10">
        <v>4130</v>
      </c>
      <c r="L59" s="10">
        <v>4375</v>
      </c>
      <c r="M59" s="10">
        <v>5775</v>
      </c>
      <c r="N59" s="10">
        <v>4480</v>
      </c>
      <c r="O59" s="10">
        <v>2065</v>
      </c>
      <c r="P59" s="11">
        <f t="shared" si="3"/>
        <v>52500</v>
      </c>
    </row>
    <row r="60" spans="1:16" ht="30" customHeight="1">
      <c r="A60" s="8" t="s">
        <v>300</v>
      </c>
      <c r="B60" s="9" t="s">
        <v>328</v>
      </c>
      <c r="C60" s="8" t="s">
        <v>154</v>
      </c>
      <c r="D60" s="10"/>
      <c r="E60" s="10"/>
      <c r="F60" s="10"/>
      <c r="G60" s="10"/>
      <c r="H60" s="29">
        <v>6280</v>
      </c>
      <c r="I60" s="10">
        <v>16440</v>
      </c>
      <c r="J60" s="10">
        <v>11750</v>
      </c>
      <c r="K60" s="10">
        <v>19480</v>
      </c>
      <c r="L60" s="10">
        <v>19570</v>
      </c>
      <c r="M60" s="10">
        <v>17350</v>
      </c>
      <c r="N60" s="10">
        <v>13230</v>
      </c>
      <c r="O60" s="10">
        <v>14270</v>
      </c>
      <c r="P60" s="11">
        <f t="shared" si="3"/>
        <v>118370</v>
      </c>
    </row>
    <row r="61" spans="1:16" ht="30" customHeight="1">
      <c r="A61" s="8" t="s">
        <v>216</v>
      </c>
      <c r="B61" s="9" t="s">
        <v>45</v>
      </c>
      <c r="C61" s="8" t="s">
        <v>73</v>
      </c>
      <c r="D61" s="10">
        <v>13120</v>
      </c>
      <c r="E61" s="10">
        <v>19255</v>
      </c>
      <c r="F61" s="10">
        <f>7760+11057.5</f>
        <v>18817.5</v>
      </c>
      <c r="G61" s="10">
        <f>6142.5+6370</f>
        <v>12512.5</v>
      </c>
      <c r="H61" s="29">
        <v>15507.5</v>
      </c>
      <c r="I61" s="10">
        <v>24892.5</v>
      </c>
      <c r="J61" s="10">
        <v>17352.5</v>
      </c>
      <c r="K61" s="10">
        <v>25010</v>
      </c>
      <c r="L61" s="10">
        <v>22920</v>
      </c>
      <c r="M61" s="10">
        <v>20840</v>
      </c>
      <c r="N61" s="10">
        <v>22172.5</v>
      </c>
      <c r="O61" s="10">
        <v>19247.5</v>
      </c>
      <c r="P61" s="11">
        <f t="shared" si="3"/>
        <v>231647.5</v>
      </c>
    </row>
    <row r="62" spans="1:16" ht="30" customHeight="1">
      <c r="A62" s="8" t="s">
        <v>267</v>
      </c>
      <c r="B62" s="9" t="s">
        <v>268</v>
      </c>
      <c r="C62" s="8" t="s">
        <v>99</v>
      </c>
      <c r="D62" s="10">
        <v>1953.2</v>
      </c>
      <c r="E62" s="10">
        <v>2609.2</v>
      </c>
      <c r="F62" s="10">
        <v>2356.2</v>
      </c>
      <c r="G62" s="10">
        <v>2412.2</v>
      </c>
      <c r="H62" s="29">
        <v>1900.2</v>
      </c>
      <c r="I62" s="10">
        <v>1850.2</v>
      </c>
      <c r="J62" s="10">
        <v>2309.2</v>
      </c>
      <c r="K62" s="10">
        <v>2426.2</v>
      </c>
      <c r="L62" s="10">
        <v>2462.2</v>
      </c>
      <c r="M62" s="10">
        <v>2309.2</v>
      </c>
      <c r="N62" s="10">
        <v>2509.2</v>
      </c>
      <c r="O62" s="10">
        <v>2309.2</v>
      </c>
      <c r="P62" s="11">
        <f t="shared" si="3"/>
        <v>27406.400000000005</v>
      </c>
    </row>
    <row r="63" spans="1:16" ht="30" customHeight="1">
      <c r="A63" s="8" t="s">
        <v>239</v>
      </c>
      <c r="B63" s="9" t="s">
        <v>251</v>
      </c>
      <c r="C63" s="8" t="s">
        <v>252</v>
      </c>
      <c r="D63" s="10">
        <v>1405.2</v>
      </c>
      <c r="E63" s="10">
        <v>1405.2</v>
      </c>
      <c r="F63" s="10">
        <v>3320.4</v>
      </c>
      <c r="G63" s="10">
        <v>642.6</v>
      </c>
      <c r="H63" s="29">
        <v>1405.2</v>
      </c>
      <c r="I63" s="10">
        <v>1405.2</v>
      </c>
      <c r="J63" s="10">
        <v>1405.2</v>
      </c>
      <c r="K63" s="10">
        <v>1405.2</v>
      </c>
      <c r="L63" s="10">
        <v>1405.2</v>
      </c>
      <c r="M63" s="10">
        <v>0</v>
      </c>
      <c r="N63" s="10">
        <v>2810.4</v>
      </c>
      <c r="O63" s="10">
        <v>1405.2</v>
      </c>
      <c r="P63" s="11">
        <f t="shared" si="3"/>
        <v>18015.000000000004</v>
      </c>
    </row>
    <row r="64" spans="1:16" ht="30" customHeight="1">
      <c r="A64" s="8" t="s">
        <v>217</v>
      </c>
      <c r="B64" s="9" t="s">
        <v>88</v>
      </c>
      <c r="C64" s="8" t="s">
        <v>97</v>
      </c>
      <c r="D64" s="10">
        <v>29904</v>
      </c>
      <c r="E64" s="10">
        <v>29904</v>
      </c>
      <c r="F64" s="10">
        <v>28836</v>
      </c>
      <c r="G64" s="10">
        <v>27412</v>
      </c>
      <c r="H64" s="29">
        <v>23140</v>
      </c>
      <c r="I64" s="10">
        <v>29904</v>
      </c>
      <c r="J64" s="10">
        <v>24564</v>
      </c>
      <c r="K64" s="10">
        <v>26700</v>
      </c>
      <c r="L64" s="10">
        <v>27412</v>
      </c>
      <c r="M64" s="10">
        <v>25632</v>
      </c>
      <c r="N64" s="10">
        <v>27412</v>
      </c>
      <c r="O64" s="10">
        <v>0</v>
      </c>
      <c r="P64" s="11">
        <f t="shared" si="3"/>
        <v>300820</v>
      </c>
    </row>
    <row r="65" spans="1:16" ht="30" customHeight="1">
      <c r="A65" s="8" t="s">
        <v>218</v>
      </c>
      <c r="B65" s="9" t="s">
        <v>46</v>
      </c>
      <c r="C65" s="8" t="s">
        <v>74</v>
      </c>
      <c r="D65" s="10">
        <v>2760</v>
      </c>
      <c r="E65" s="10">
        <v>2910</v>
      </c>
      <c r="F65" s="10">
        <v>3030</v>
      </c>
      <c r="G65" s="10">
        <v>690</v>
      </c>
      <c r="H65" s="29">
        <v>2460</v>
      </c>
      <c r="I65" s="10">
        <v>3270</v>
      </c>
      <c r="J65" s="10">
        <v>1890</v>
      </c>
      <c r="K65" s="10">
        <v>1170</v>
      </c>
      <c r="L65" s="10">
        <v>1470</v>
      </c>
      <c r="M65" s="10">
        <v>1530</v>
      </c>
      <c r="N65" s="10">
        <v>1289.99</v>
      </c>
      <c r="O65" s="10">
        <v>1050</v>
      </c>
      <c r="P65" s="11">
        <f t="shared" si="3"/>
        <v>23519.99</v>
      </c>
    </row>
    <row r="66" spans="1:16" ht="30" customHeight="1">
      <c r="A66" s="8" t="s">
        <v>219</v>
      </c>
      <c r="B66" s="9" t="s">
        <v>142</v>
      </c>
      <c r="C66" s="12" t="s">
        <v>139</v>
      </c>
      <c r="D66" s="10">
        <v>8625</v>
      </c>
      <c r="E66" s="10">
        <v>7375</v>
      </c>
      <c r="F66" s="10">
        <v>7220</v>
      </c>
      <c r="G66" s="10">
        <v>6100</v>
      </c>
      <c r="H66" s="29">
        <v>6715</v>
      </c>
      <c r="I66" s="10">
        <v>7660</v>
      </c>
      <c r="J66" s="10">
        <v>9865</v>
      </c>
      <c r="K66" s="10">
        <v>8635</v>
      </c>
      <c r="L66" s="10">
        <v>9395</v>
      </c>
      <c r="M66" s="10">
        <v>7890</v>
      </c>
      <c r="N66" s="10">
        <v>4795</v>
      </c>
      <c r="O66" s="10">
        <v>2210</v>
      </c>
      <c r="P66" s="11">
        <f t="shared" si="3"/>
        <v>86485</v>
      </c>
    </row>
    <row r="67" spans="1:16" ht="30" customHeight="1">
      <c r="A67" s="8" t="s">
        <v>284</v>
      </c>
      <c r="B67" s="9" t="s">
        <v>291</v>
      </c>
      <c r="C67" s="8" t="s">
        <v>295</v>
      </c>
      <c r="D67" s="10">
        <v>0</v>
      </c>
      <c r="E67" s="10">
        <v>0</v>
      </c>
      <c r="F67" s="10">
        <v>687.5</v>
      </c>
      <c r="G67" s="10">
        <v>0</v>
      </c>
      <c r="H67" s="29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1">
        <f t="shared" si="3"/>
        <v>687.5</v>
      </c>
    </row>
    <row r="68" spans="1:16" ht="30" customHeight="1">
      <c r="A68" s="8" t="s">
        <v>220</v>
      </c>
      <c r="B68" s="9" t="s">
        <v>47</v>
      </c>
      <c r="C68" s="8" t="s">
        <v>66</v>
      </c>
      <c r="D68" s="10">
        <v>5051.07</v>
      </c>
      <c r="E68" s="10">
        <v>5005.87</v>
      </c>
      <c r="F68" s="10">
        <v>3317.73</v>
      </c>
      <c r="G68" s="10">
        <v>4305.87</v>
      </c>
      <c r="H68" s="29">
        <v>2582.73</v>
      </c>
      <c r="I68" s="10">
        <v>4762.53</v>
      </c>
      <c r="J68" s="10">
        <v>8114</v>
      </c>
      <c r="K68" s="10">
        <v>8003.8</v>
      </c>
      <c r="L68" s="10">
        <v>8693.8</v>
      </c>
      <c r="M68" s="10">
        <v>8518.8</v>
      </c>
      <c r="N68" s="10">
        <v>10413.6</v>
      </c>
      <c r="O68" s="10">
        <v>8293.8</v>
      </c>
      <c r="P68" s="11">
        <f t="shared" si="3"/>
        <v>77063.6</v>
      </c>
    </row>
    <row r="69" spans="1:16" ht="30" customHeight="1">
      <c r="A69" s="8" t="s">
        <v>314</v>
      </c>
      <c r="B69" s="9" t="s">
        <v>329</v>
      </c>
      <c r="C69" s="8" t="s">
        <v>67</v>
      </c>
      <c r="D69" s="10"/>
      <c r="E69" s="10"/>
      <c r="F69" s="10"/>
      <c r="G69" s="10"/>
      <c r="H69" s="29"/>
      <c r="I69" s="10"/>
      <c r="J69" s="10"/>
      <c r="K69" s="10">
        <v>2468.8</v>
      </c>
      <c r="L69" s="10">
        <v>3086</v>
      </c>
      <c r="M69" s="10">
        <v>1671.6</v>
      </c>
      <c r="N69" s="10">
        <v>0</v>
      </c>
      <c r="O69" s="10">
        <v>0</v>
      </c>
      <c r="P69" s="11">
        <f t="shared" si="3"/>
        <v>7226.4</v>
      </c>
    </row>
    <row r="70" spans="1:16" ht="30" customHeight="1">
      <c r="A70" s="8" t="s">
        <v>287</v>
      </c>
      <c r="B70" s="9" t="s">
        <v>292</v>
      </c>
      <c r="C70" s="8" t="s">
        <v>82</v>
      </c>
      <c r="D70" s="10">
        <v>0</v>
      </c>
      <c r="E70" s="10">
        <v>0</v>
      </c>
      <c r="F70" s="10">
        <v>11321.6</v>
      </c>
      <c r="G70" s="10">
        <v>5832.4</v>
      </c>
      <c r="H70" s="29">
        <v>9946.6</v>
      </c>
      <c r="I70" s="10">
        <v>1696.6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1">
        <f t="shared" si="3"/>
        <v>28797.199999999997</v>
      </c>
    </row>
    <row r="71" spans="1:16" ht="30" customHeight="1">
      <c r="A71" s="8" t="s">
        <v>221</v>
      </c>
      <c r="B71" s="9" t="s">
        <v>89</v>
      </c>
      <c r="C71" s="8" t="s">
        <v>98</v>
      </c>
      <c r="D71" s="10">
        <v>3848.8</v>
      </c>
      <c r="E71" s="10">
        <v>2169.93</v>
      </c>
      <c r="F71" s="10">
        <v>5861</v>
      </c>
      <c r="G71" s="10">
        <v>2736.6</v>
      </c>
      <c r="H71" s="29">
        <v>2636.6</v>
      </c>
      <c r="I71" s="10">
        <v>2636.6</v>
      </c>
      <c r="J71" s="10">
        <v>3136.6</v>
      </c>
      <c r="K71" s="10">
        <v>6061</v>
      </c>
      <c r="L71" s="10">
        <v>1112.2</v>
      </c>
      <c r="M71" s="10">
        <v>0</v>
      </c>
      <c r="N71" s="10">
        <v>0</v>
      </c>
      <c r="O71" s="10">
        <v>0</v>
      </c>
      <c r="P71" s="11">
        <f t="shared" si="3"/>
        <v>30199.329999999998</v>
      </c>
    </row>
    <row r="72" spans="1:16" ht="30" customHeight="1">
      <c r="A72" s="8" t="s">
        <v>222</v>
      </c>
      <c r="B72" s="16" t="s">
        <v>126</v>
      </c>
      <c r="C72" s="8" t="s">
        <v>127</v>
      </c>
      <c r="D72" s="10">
        <v>0</v>
      </c>
      <c r="E72" s="10">
        <v>925</v>
      </c>
      <c r="F72" s="10">
        <v>2905</v>
      </c>
      <c r="G72" s="10">
        <v>2420</v>
      </c>
      <c r="H72" s="29">
        <v>2540</v>
      </c>
      <c r="I72" s="10">
        <v>2685</v>
      </c>
      <c r="J72" s="10">
        <v>2860</v>
      </c>
      <c r="K72" s="10">
        <v>2890</v>
      </c>
      <c r="L72" s="10">
        <v>2760</v>
      </c>
      <c r="M72" s="10">
        <v>2775</v>
      </c>
      <c r="N72" s="10">
        <v>2495</v>
      </c>
      <c r="O72" s="10">
        <v>1775</v>
      </c>
      <c r="P72" s="11">
        <f t="shared" si="3"/>
        <v>27030</v>
      </c>
    </row>
    <row r="73" spans="1:16" ht="30" customHeight="1">
      <c r="A73" s="8" t="s">
        <v>223</v>
      </c>
      <c r="B73" s="9" t="s">
        <v>48</v>
      </c>
      <c r="C73" s="8" t="s">
        <v>63</v>
      </c>
      <c r="D73" s="10">
        <v>7930</v>
      </c>
      <c r="E73" s="10">
        <v>8690</v>
      </c>
      <c r="F73" s="10">
        <v>6270</v>
      </c>
      <c r="G73" s="10">
        <v>1050</v>
      </c>
      <c r="H73" s="29">
        <v>6540</v>
      </c>
      <c r="I73" s="10">
        <v>4450</v>
      </c>
      <c r="J73" s="10">
        <v>7210</v>
      </c>
      <c r="K73" s="10">
        <v>6980</v>
      </c>
      <c r="L73" s="10">
        <v>8760</v>
      </c>
      <c r="M73" s="10">
        <v>10540</v>
      </c>
      <c r="N73" s="10">
        <v>8650</v>
      </c>
      <c r="O73" s="10">
        <v>3620</v>
      </c>
      <c r="P73" s="11">
        <f t="shared" si="3"/>
        <v>80690</v>
      </c>
    </row>
    <row r="74" spans="1:16" ht="30" customHeight="1">
      <c r="A74" s="8" t="s">
        <v>224</v>
      </c>
      <c r="B74" s="9" t="s">
        <v>49</v>
      </c>
      <c r="C74" s="8" t="s">
        <v>63</v>
      </c>
      <c r="D74" s="10">
        <v>3080</v>
      </c>
      <c r="E74" s="10">
        <v>3150</v>
      </c>
      <c r="F74" s="10">
        <v>3010</v>
      </c>
      <c r="G74" s="10">
        <v>2310</v>
      </c>
      <c r="H74" s="29">
        <v>2870</v>
      </c>
      <c r="I74" s="10">
        <v>3150</v>
      </c>
      <c r="J74" s="10">
        <v>5740</v>
      </c>
      <c r="K74" s="10">
        <v>3150</v>
      </c>
      <c r="L74" s="10">
        <v>6860</v>
      </c>
      <c r="M74" s="10">
        <v>5530</v>
      </c>
      <c r="N74" s="10">
        <v>6020</v>
      </c>
      <c r="O74" s="10">
        <v>6090</v>
      </c>
      <c r="P74" s="11">
        <f t="shared" si="3"/>
        <v>50960</v>
      </c>
    </row>
    <row r="75" spans="1:16" ht="30" customHeight="1">
      <c r="A75" s="8" t="s">
        <v>225</v>
      </c>
      <c r="B75" s="9" t="s">
        <v>50</v>
      </c>
      <c r="C75" s="8" t="s">
        <v>75</v>
      </c>
      <c r="D75" s="10">
        <v>16232.24</v>
      </c>
      <c r="E75" s="10">
        <v>23374.03</v>
      </c>
      <c r="F75" s="10">
        <v>19258.5</v>
      </c>
      <c r="G75" s="10">
        <v>15064.09</v>
      </c>
      <c r="H75" s="29">
        <v>14728.93</v>
      </c>
      <c r="I75" s="10">
        <v>21819.77</v>
      </c>
      <c r="J75" s="10">
        <v>18295.68</v>
      </c>
      <c r="K75" s="10">
        <v>20222.85</v>
      </c>
      <c r="L75" s="10">
        <v>17798.12</v>
      </c>
      <c r="M75" s="10">
        <v>19273.33</v>
      </c>
      <c r="N75" s="10">
        <v>18509.2</v>
      </c>
      <c r="O75" s="10">
        <v>19524.6</v>
      </c>
      <c r="P75" s="11">
        <f t="shared" si="3"/>
        <v>224101.34000000005</v>
      </c>
    </row>
    <row r="76" spans="1:16" ht="30" customHeight="1">
      <c r="A76" s="8" t="s">
        <v>226</v>
      </c>
      <c r="B76" s="9" t="s">
        <v>136</v>
      </c>
      <c r="C76" s="8" t="s">
        <v>70</v>
      </c>
      <c r="D76" s="10">
        <v>5842.5</v>
      </c>
      <c r="E76" s="10">
        <v>4327.5</v>
      </c>
      <c r="F76" s="10">
        <v>4100</v>
      </c>
      <c r="G76" s="10">
        <v>3520</v>
      </c>
      <c r="H76" s="29">
        <v>4457.5</v>
      </c>
      <c r="I76" s="10">
        <v>4540</v>
      </c>
      <c r="J76" s="10">
        <v>4540</v>
      </c>
      <c r="K76" s="10">
        <v>4340</v>
      </c>
      <c r="L76" s="10">
        <v>9895</v>
      </c>
      <c r="M76" s="10">
        <v>14562.5</v>
      </c>
      <c r="N76" s="10">
        <v>12182.5</v>
      </c>
      <c r="O76" s="10">
        <v>10657.5</v>
      </c>
      <c r="P76" s="11">
        <f t="shared" si="3"/>
        <v>82965</v>
      </c>
    </row>
    <row r="77" spans="1:16" ht="30" customHeight="1">
      <c r="A77" s="8" t="s">
        <v>227</v>
      </c>
      <c r="B77" s="9" t="s">
        <v>111</v>
      </c>
      <c r="C77" s="8" t="s">
        <v>121</v>
      </c>
      <c r="D77" s="10">
        <v>5203</v>
      </c>
      <c r="E77" s="10">
        <v>5128</v>
      </c>
      <c r="F77" s="10">
        <v>0</v>
      </c>
      <c r="G77" s="10">
        <v>0</v>
      </c>
      <c r="H77" s="29">
        <v>0</v>
      </c>
      <c r="I77" s="10">
        <v>0</v>
      </c>
      <c r="J77" s="10">
        <v>0</v>
      </c>
      <c r="K77" s="10">
        <v>4383</v>
      </c>
      <c r="L77" s="10">
        <v>2866.99</v>
      </c>
      <c r="M77" s="10">
        <v>6895</v>
      </c>
      <c r="N77" s="10">
        <v>5384.99</v>
      </c>
      <c r="O77" s="10">
        <v>11619</v>
      </c>
      <c r="P77" s="11">
        <f t="shared" si="3"/>
        <v>41479.979999999996</v>
      </c>
    </row>
    <row r="78" spans="1:16" ht="30" customHeight="1">
      <c r="A78" s="8" t="s">
        <v>228</v>
      </c>
      <c r="B78" s="9" t="s">
        <v>51</v>
      </c>
      <c r="C78" s="8" t="s">
        <v>77</v>
      </c>
      <c r="D78" s="10">
        <v>6870</v>
      </c>
      <c r="E78" s="10">
        <v>6587.5</v>
      </c>
      <c r="F78" s="10">
        <v>6170</v>
      </c>
      <c r="G78" s="10">
        <v>6410</v>
      </c>
      <c r="H78" s="29">
        <v>6170</v>
      </c>
      <c r="I78" s="10">
        <v>7170</v>
      </c>
      <c r="J78" s="10">
        <v>6770</v>
      </c>
      <c r="K78" s="10">
        <v>7420</v>
      </c>
      <c r="L78" s="10">
        <v>7070</v>
      </c>
      <c r="M78" s="10">
        <v>6920</v>
      </c>
      <c r="N78" s="10">
        <v>8062.5</v>
      </c>
      <c r="O78" s="10">
        <v>6440</v>
      </c>
      <c r="P78" s="11">
        <f t="shared" si="3"/>
        <v>82060</v>
      </c>
    </row>
    <row r="79" spans="1:16" ht="30" customHeight="1">
      <c r="A79" s="8" t="s">
        <v>229</v>
      </c>
      <c r="B79" s="16" t="s">
        <v>53</v>
      </c>
      <c r="C79" s="8" t="s">
        <v>129</v>
      </c>
      <c r="D79" s="10">
        <v>4887</v>
      </c>
      <c r="E79" s="10">
        <v>4754.75</v>
      </c>
      <c r="F79" s="10">
        <v>4826.25</v>
      </c>
      <c r="G79" s="10">
        <v>4887</v>
      </c>
      <c r="H79" s="29">
        <v>4147</v>
      </c>
      <c r="I79" s="10">
        <v>4815.5</v>
      </c>
      <c r="J79" s="10">
        <v>5505.5</v>
      </c>
      <c r="K79" s="10">
        <v>5434</v>
      </c>
      <c r="L79" s="10">
        <v>7271.5</v>
      </c>
      <c r="M79" s="10">
        <v>5005</v>
      </c>
      <c r="N79" s="10">
        <v>5362.5</v>
      </c>
      <c r="O79" s="10">
        <v>4862</v>
      </c>
      <c r="P79" s="11">
        <f t="shared" si="3"/>
        <v>61758</v>
      </c>
    </row>
    <row r="80" spans="1:16" ht="30" customHeight="1">
      <c r="A80" s="8" t="s">
        <v>342</v>
      </c>
      <c r="B80" s="16" t="s">
        <v>343</v>
      </c>
      <c r="C80" s="8"/>
      <c r="D80" s="10"/>
      <c r="E80" s="10"/>
      <c r="F80" s="10"/>
      <c r="G80" s="10"/>
      <c r="H80" s="29"/>
      <c r="I80" s="10"/>
      <c r="J80" s="10"/>
      <c r="K80" s="10"/>
      <c r="L80" s="10">
        <v>0</v>
      </c>
      <c r="M80" s="10">
        <v>0</v>
      </c>
      <c r="N80" s="10">
        <v>1179.6</v>
      </c>
      <c r="O80" s="10">
        <v>1934.4</v>
      </c>
      <c r="P80" s="11">
        <f t="shared" si="3"/>
        <v>3114</v>
      </c>
    </row>
    <row r="81" spans="1:16" ht="30" customHeight="1">
      <c r="A81" s="8" t="s">
        <v>230</v>
      </c>
      <c r="B81" s="9" t="s">
        <v>109</v>
      </c>
      <c r="C81" s="8" t="s">
        <v>98</v>
      </c>
      <c r="D81" s="10">
        <v>2444.27</v>
      </c>
      <c r="E81" s="10">
        <v>3066.4</v>
      </c>
      <c r="F81" s="10">
        <v>2377.6</v>
      </c>
      <c r="G81" s="10">
        <v>1408.8</v>
      </c>
      <c r="H81" s="29">
        <v>1225.47</v>
      </c>
      <c r="I81" s="10">
        <v>1222.13</v>
      </c>
      <c r="J81" s="10">
        <v>1225.47</v>
      </c>
      <c r="K81" s="10">
        <v>1188.8</v>
      </c>
      <c r="L81" s="10">
        <v>3829.07</v>
      </c>
      <c r="M81" s="10">
        <v>3609.07</v>
      </c>
      <c r="N81" s="10">
        <v>2777.77</v>
      </c>
      <c r="O81" s="10">
        <v>8339.6</v>
      </c>
      <c r="P81" s="11">
        <f t="shared" si="3"/>
        <v>32714.449999999997</v>
      </c>
    </row>
    <row r="82" spans="1:16" ht="30" customHeight="1">
      <c r="A82" s="8" t="s">
        <v>231</v>
      </c>
      <c r="B82" s="9" t="s">
        <v>95</v>
      </c>
      <c r="C82" s="8" t="s">
        <v>118</v>
      </c>
      <c r="D82" s="10">
        <v>476.67</v>
      </c>
      <c r="E82" s="10">
        <v>403.33</v>
      </c>
      <c r="F82" s="10">
        <v>586.67</v>
      </c>
      <c r="G82" s="10">
        <v>0</v>
      </c>
      <c r="H82" s="29">
        <f>623.33+403.33</f>
        <v>1026.66</v>
      </c>
      <c r="I82" s="10">
        <v>586.67</v>
      </c>
      <c r="J82" s="10">
        <v>550</v>
      </c>
      <c r="K82" s="10">
        <v>440</v>
      </c>
      <c r="L82" s="10">
        <v>660</v>
      </c>
      <c r="M82" s="10">
        <v>0</v>
      </c>
      <c r="N82" s="10">
        <v>990</v>
      </c>
      <c r="O82" s="10">
        <v>1393.33</v>
      </c>
      <c r="P82" s="11">
        <f t="shared" si="3"/>
        <v>7113.33</v>
      </c>
    </row>
    <row r="83" spans="1:16" ht="30" customHeight="1">
      <c r="A83" s="8" t="s">
        <v>269</v>
      </c>
      <c r="B83" s="9" t="s">
        <v>270</v>
      </c>
      <c r="C83" s="8" t="s">
        <v>271</v>
      </c>
      <c r="D83" s="10">
        <v>10491.8</v>
      </c>
      <c r="E83" s="10">
        <v>3825.2</v>
      </c>
      <c r="F83" s="10">
        <v>4419</v>
      </c>
      <c r="G83" s="10"/>
      <c r="H83" s="29">
        <v>2361.4</v>
      </c>
      <c r="I83" s="10">
        <v>4519</v>
      </c>
      <c r="J83" s="10">
        <v>0</v>
      </c>
      <c r="K83" s="10">
        <v>2615.2</v>
      </c>
      <c r="L83" s="10">
        <v>2415.2</v>
      </c>
      <c r="M83" s="10">
        <v>3094</v>
      </c>
      <c r="N83" s="10">
        <v>1087.6</v>
      </c>
      <c r="O83" s="10">
        <v>1961.4</v>
      </c>
      <c r="P83" s="11">
        <f t="shared" si="3"/>
        <v>36789.8</v>
      </c>
    </row>
    <row r="84" spans="1:16" ht="30" customHeight="1">
      <c r="A84" s="8" t="s">
        <v>232</v>
      </c>
      <c r="B84" s="9" t="s">
        <v>124</v>
      </c>
      <c r="C84" s="8" t="s">
        <v>125</v>
      </c>
      <c r="D84" s="10">
        <v>14831.69</v>
      </c>
      <c r="E84" s="10">
        <v>20563.69</v>
      </c>
      <c r="F84" s="10">
        <v>13552.39</v>
      </c>
      <c r="G84" s="10">
        <v>4273.6</v>
      </c>
      <c r="H84" s="29">
        <v>13099.89</v>
      </c>
      <c r="I84" s="10">
        <v>11433.99</v>
      </c>
      <c r="J84" s="10">
        <v>11697.39</v>
      </c>
      <c r="K84" s="10">
        <v>8027.19</v>
      </c>
      <c r="L84" s="10">
        <v>14652.39</v>
      </c>
      <c r="M84" s="10">
        <v>5491.99</v>
      </c>
      <c r="N84" s="10">
        <v>0</v>
      </c>
      <c r="O84" s="10">
        <v>15430.66</v>
      </c>
      <c r="P84" s="11">
        <f t="shared" si="3"/>
        <v>133054.87</v>
      </c>
    </row>
    <row r="85" spans="1:16" ht="30" customHeight="1">
      <c r="A85" s="8" t="s">
        <v>256</v>
      </c>
      <c r="B85" s="9" t="s">
        <v>261</v>
      </c>
      <c r="C85" s="8" t="s">
        <v>129</v>
      </c>
      <c r="D85" s="10">
        <v>54321.56</v>
      </c>
      <c r="E85" s="10">
        <v>56979.64</v>
      </c>
      <c r="F85" s="10">
        <v>27737.71</v>
      </c>
      <c r="G85" s="10">
        <v>30032.5</v>
      </c>
      <c r="H85" s="29">
        <v>76739.62</v>
      </c>
      <c r="I85" s="10">
        <v>109073.79</v>
      </c>
      <c r="J85" s="10">
        <v>80839.65</v>
      </c>
      <c r="K85" s="10">
        <v>78196.64</v>
      </c>
      <c r="L85" s="10">
        <v>85909.55</v>
      </c>
      <c r="M85" s="10">
        <v>85721.76</v>
      </c>
      <c r="N85" s="10">
        <v>82316.17</v>
      </c>
      <c r="O85" s="10">
        <v>61107.46</v>
      </c>
      <c r="P85" s="11">
        <f t="shared" si="3"/>
        <v>828976.05</v>
      </c>
    </row>
    <row r="86" spans="1:16" ht="30" customHeight="1">
      <c r="A86" s="8" t="s">
        <v>184</v>
      </c>
      <c r="B86" s="9" t="s">
        <v>192</v>
      </c>
      <c r="C86" s="8" t="s">
        <v>193</v>
      </c>
      <c r="D86" s="10">
        <v>825</v>
      </c>
      <c r="E86" s="10">
        <v>1320</v>
      </c>
      <c r="F86" s="10">
        <v>900</v>
      </c>
      <c r="G86" s="10">
        <v>660</v>
      </c>
      <c r="H86" s="29">
        <v>1200</v>
      </c>
      <c r="I86" s="10">
        <v>900</v>
      </c>
      <c r="J86" s="10">
        <v>0</v>
      </c>
      <c r="K86" s="10">
        <v>660</v>
      </c>
      <c r="L86" s="10">
        <v>990</v>
      </c>
      <c r="M86" s="10">
        <v>825</v>
      </c>
      <c r="N86" s="10">
        <v>1100</v>
      </c>
      <c r="O86" s="10">
        <v>1045</v>
      </c>
      <c r="P86" s="11">
        <f t="shared" si="3"/>
        <v>10425</v>
      </c>
    </row>
    <row r="87" spans="1:16" ht="30" customHeight="1">
      <c r="A87" s="8" t="s">
        <v>272</v>
      </c>
      <c r="B87" s="9" t="s">
        <v>273</v>
      </c>
      <c r="C87" s="8" t="s">
        <v>274</v>
      </c>
      <c r="D87" s="10">
        <v>0</v>
      </c>
      <c r="E87" s="10">
        <v>1322.7</v>
      </c>
      <c r="F87" s="10">
        <v>2497.9</v>
      </c>
      <c r="G87" s="10">
        <v>1305.3</v>
      </c>
      <c r="H87" s="29">
        <v>3025.5</v>
      </c>
      <c r="I87" s="10">
        <v>3743.1</v>
      </c>
      <c r="J87" s="10">
        <v>4310.7</v>
      </c>
      <c r="K87" s="10">
        <v>2457.9</v>
      </c>
      <c r="L87" s="10">
        <v>1865.3</v>
      </c>
      <c r="M87" s="10">
        <v>3668.1</v>
      </c>
      <c r="N87" s="10">
        <v>3720.6</v>
      </c>
      <c r="O87" s="10">
        <v>3088</v>
      </c>
      <c r="P87" s="11">
        <f t="shared" si="3"/>
        <v>31005.1</v>
      </c>
    </row>
    <row r="88" spans="1:16" ht="30" customHeight="1">
      <c r="A88" s="8" t="s">
        <v>191</v>
      </c>
      <c r="B88" s="9" t="s">
        <v>138</v>
      </c>
      <c r="C88" s="8" t="s">
        <v>139</v>
      </c>
      <c r="D88" s="10">
        <v>5175</v>
      </c>
      <c r="E88" s="10">
        <v>5090</v>
      </c>
      <c r="F88" s="10">
        <v>5045</v>
      </c>
      <c r="G88" s="10">
        <v>12725</v>
      </c>
      <c r="H88" s="29">
        <v>6630</v>
      </c>
      <c r="I88" s="10">
        <v>11375</v>
      </c>
      <c r="J88" s="10">
        <v>14340</v>
      </c>
      <c r="K88" s="10">
        <v>8155</v>
      </c>
      <c r="L88" s="10">
        <v>9715</v>
      </c>
      <c r="M88" s="10">
        <v>7725</v>
      </c>
      <c r="N88" s="10">
        <v>10565</v>
      </c>
      <c r="O88" s="10">
        <v>3820</v>
      </c>
      <c r="P88" s="11">
        <f t="shared" si="3"/>
        <v>100360</v>
      </c>
    </row>
    <row r="89" spans="1:16" ht="30" customHeight="1">
      <c r="A89" s="8" t="s">
        <v>212</v>
      </c>
      <c r="B89" s="9" t="s">
        <v>140</v>
      </c>
      <c r="C89" s="8" t="s">
        <v>139</v>
      </c>
      <c r="D89" s="10">
        <v>10505.92</v>
      </c>
      <c r="E89" s="10">
        <v>11950.92</v>
      </c>
      <c r="F89" s="10">
        <v>16763.2</v>
      </c>
      <c r="G89" s="10">
        <v>11200.24</v>
      </c>
      <c r="H89" s="29">
        <v>11505.24</v>
      </c>
      <c r="I89" s="10">
        <v>18752.52</v>
      </c>
      <c r="J89" s="10">
        <v>13554.56</v>
      </c>
      <c r="K89" s="10">
        <v>16168.88</v>
      </c>
      <c r="L89" s="10">
        <v>8356.6</v>
      </c>
      <c r="M89" s="10">
        <v>11735.24</v>
      </c>
      <c r="N89" s="10">
        <v>14014.56</v>
      </c>
      <c r="O89" s="10">
        <v>7896.6</v>
      </c>
      <c r="P89" s="11">
        <f t="shared" si="3"/>
        <v>152404.48</v>
      </c>
    </row>
    <row r="90" spans="1:16" ht="30" customHeight="1">
      <c r="A90" s="8" t="s">
        <v>315</v>
      </c>
      <c r="B90" s="9" t="s">
        <v>330</v>
      </c>
      <c r="C90" s="8" t="s">
        <v>244</v>
      </c>
      <c r="D90" s="10"/>
      <c r="E90" s="10"/>
      <c r="F90" s="10"/>
      <c r="G90" s="10"/>
      <c r="H90" s="29"/>
      <c r="I90" s="10"/>
      <c r="J90" s="10">
        <v>0</v>
      </c>
      <c r="K90" s="10">
        <v>6477.75</v>
      </c>
      <c r="L90" s="10">
        <v>5113.6</v>
      </c>
      <c r="M90" s="10">
        <v>10370.2</v>
      </c>
      <c r="N90" s="10">
        <v>0</v>
      </c>
      <c r="O90" s="10">
        <v>0</v>
      </c>
      <c r="P90" s="11">
        <f t="shared" si="3"/>
        <v>21961.550000000003</v>
      </c>
    </row>
    <row r="91" spans="1:16" ht="30" customHeight="1">
      <c r="A91" s="8" t="s">
        <v>344</v>
      </c>
      <c r="B91" s="9" t="s">
        <v>345</v>
      </c>
      <c r="C91" s="8"/>
      <c r="D91" s="10"/>
      <c r="E91" s="10"/>
      <c r="F91" s="10"/>
      <c r="G91" s="10"/>
      <c r="H91" s="29"/>
      <c r="I91" s="10"/>
      <c r="J91" s="10"/>
      <c r="K91" s="10"/>
      <c r="L91" s="10">
        <v>0</v>
      </c>
      <c r="M91" s="10">
        <v>0</v>
      </c>
      <c r="N91" s="10">
        <v>1650</v>
      </c>
      <c r="O91" s="10">
        <v>1197.2</v>
      </c>
      <c r="P91" s="11">
        <f t="shared" si="3"/>
        <v>2847.2</v>
      </c>
    </row>
    <row r="92" spans="1:16" ht="30" customHeight="1">
      <c r="A92" s="8" t="s">
        <v>275</v>
      </c>
      <c r="B92" s="9" t="s">
        <v>276</v>
      </c>
      <c r="C92" s="8" t="s">
        <v>162</v>
      </c>
      <c r="D92" s="10">
        <v>12403.2</v>
      </c>
      <c r="E92" s="10">
        <v>2227.73</v>
      </c>
      <c r="F92" s="10">
        <v>8048.8</v>
      </c>
      <c r="G92" s="10">
        <v>7813.6</v>
      </c>
      <c r="H92" s="29">
        <v>7388.8</v>
      </c>
      <c r="I92" s="10">
        <v>7388.8</v>
      </c>
      <c r="J92" s="10">
        <v>8363.6</v>
      </c>
      <c r="K92" s="10">
        <v>6568.8</v>
      </c>
      <c r="L92" s="10">
        <v>7168.8</v>
      </c>
      <c r="M92" s="10">
        <v>3584.4</v>
      </c>
      <c r="N92" s="10">
        <v>7168.8</v>
      </c>
      <c r="O92" s="10">
        <v>3584.4</v>
      </c>
      <c r="P92" s="11">
        <f t="shared" si="3"/>
        <v>81709.73</v>
      </c>
    </row>
    <row r="93" spans="1:16" ht="30" customHeight="1">
      <c r="A93" s="8" t="s">
        <v>211</v>
      </c>
      <c r="B93" s="9" t="s">
        <v>54</v>
      </c>
      <c r="C93" s="8" t="s">
        <v>78</v>
      </c>
      <c r="D93" s="10">
        <v>12050</v>
      </c>
      <c r="E93" s="10">
        <v>15700</v>
      </c>
      <c r="F93" s="10">
        <v>8320</v>
      </c>
      <c r="G93" s="10">
        <v>1540</v>
      </c>
      <c r="H93" s="29">
        <v>14340</v>
      </c>
      <c r="I93" s="10">
        <v>17360</v>
      </c>
      <c r="J93" s="10">
        <v>13290</v>
      </c>
      <c r="K93" s="10">
        <v>14430</v>
      </c>
      <c r="L93" s="10">
        <v>16609.8</v>
      </c>
      <c r="M93" s="10">
        <v>12970</v>
      </c>
      <c r="N93" s="10">
        <v>11900</v>
      </c>
      <c r="O93" s="10">
        <v>9060</v>
      </c>
      <c r="P93" s="11">
        <f t="shared" si="3"/>
        <v>147569.8</v>
      </c>
    </row>
    <row r="94" spans="1:16" ht="30" customHeight="1">
      <c r="A94" s="8" t="s">
        <v>237</v>
      </c>
      <c r="B94" s="9" t="s">
        <v>238</v>
      </c>
      <c r="C94" s="8" t="s">
        <v>81</v>
      </c>
      <c r="D94" s="10">
        <v>1320</v>
      </c>
      <c r="E94" s="10">
        <v>1570</v>
      </c>
      <c r="F94" s="10">
        <v>1910</v>
      </c>
      <c r="G94" s="10">
        <v>990</v>
      </c>
      <c r="H94" s="29">
        <v>2310</v>
      </c>
      <c r="I94" s="10">
        <v>5570</v>
      </c>
      <c r="J94" s="10">
        <v>4147.5</v>
      </c>
      <c r="K94" s="10">
        <v>4590</v>
      </c>
      <c r="L94" s="10">
        <v>4410</v>
      </c>
      <c r="M94" s="10">
        <v>3340</v>
      </c>
      <c r="N94" s="10">
        <v>4207.5</v>
      </c>
      <c r="O94" s="10">
        <v>1760</v>
      </c>
      <c r="P94" s="11">
        <f t="shared" si="3"/>
        <v>36125</v>
      </c>
    </row>
    <row r="95" spans="1:16" ht="30" customHeight="1">
      <c r="A95" s="8" t="s">
        <v>172</v>
      </c>
      <c r="B95" s="9" t="s">
        <v>52</v>
      </c>
      <c r="C95" s="8" t="s">
        <v>67</v>
      </c>
      <c r="D95" s="10">
        <v>10340</v>
      </c>
      <c r="E95" s="10">
        <v>10037.5</v>
      </c>
      <c r="F95" s="10">
        <v>11110</v>
      </c>
      <c r="G95" s="10">
        <v>9350</v>
      </c>
      <c r="H95" s="29">
        <v>10780</v>
      </c>
      <c r="I95" s="10">
        <v>10450</v>
      </c>
      <c r="J95" s="10">
        <v>11137.5</v>
      </c>
      <c r="K95" s="10">
        <v>11055</v>
      </c>
      <c r="L95" s="10">
        <v>10367.5</v>
      </c>
      <c r="M95" s="10">
        <v>10340</v>
      </c>
      <c r="N95" s="10">
        <v>9625</v>
      </c>
      <c r="O95" s="10">
        <v>10725</v>
      </c>
      <c r="P95" s="11">
        <f t="shared" si="3"/>
        <v>125317.5</v>
      </c>
    </row>
    <row r="96" spans="1:16" ht="30" customHeight="1">
      <c r="A96" s="8" t="s">
        <v>171</v>
      </c>
      <c r="B96" s="9" t="s">
        <v>60</v>
      </c>
      <c r="C96" s="8" t="s">
        <v>68</v>
      </c>
      <c r="D96" s="10">
        <v>4775</v>
      </c>
      <c r="E96" s="10">
        <v>0</v>
      </c>
      <c r="F96" s="10">
        <v>0</v>
      </c>
      <c r="G96" s="10">
        <v>0</v>
      </c>
      <c r="H96" s="29">
        <v>0</v>
      </c>
      <c r="I96" s="10">
        <v>2600</v>
      </c>
      <c r="J96" s="10">
        <v>6300</v>
      </c>
      <c r="K96" s="10">
        <v>7175</v>
      </c>
      <c r="L96" s="10">
        <v>8175</v>
      </c>
      <c r="M96" s="10">
        <v>8175</v>
      </c>
      <c r="N96" s="10">
        <v>9022.5</v>
      </c>
      <c r="O96" s="10">
        <v>6263</v>
      </c>
      <c r="P96" s="11">
        <f t="shared" si="3"/>
        <v>52485.5</v>
      </c>
    </row>
    <row r="97" spans="1:16" ht="30" customHeight="1">
      <c r="A97" s="8" t="s">
        <v>283</v>
      </c>
      <c r="B97" s="9" t="s">
        <v>293</v>
      </c>
      <c r="C97" s="8" t="s">
        <v>296</v>
      </c>
      <c r="D97" s="10">
        <v>0</v>
      </c>
      <c r="E97" s="10">
        <v>0</v>
      </c>
      <c r="F97" s="10">
        <v>5546.4</v>
      </c>
      <c r="G97" s="10">
        <v>8077</v>
      </c>
      <c r="H97" s="29">
        <v>7747.6</v>
      </c>
      <c r="I97" s="10">
        <v>8891.6</v>
      </c>
      <c r="J97" s="10">
        <v>4588.8</v>
      </c>
      <c r="K97" s="10">
        <v>7505</v>
      </c>
      <c r="L97" s="10">
        <v>6289.5</v>
      </c>
      <c r="M97" s="10">
        <v>0</v>
      </c>
      <c r="N97" s="10">
        <v>0</v>
      </c>
      <c r="O97" s="10">
        <v>0</v>
      </c>
      <c r="P97" s="11">
        <f t="shared" si="3"/>
        <v>48645.9</v>
      </c>
    </row>
    <row r="98" spans="1:16" ht="30" customHeight="1">
      <c r="A98" s="8" t="s">
        <v>210</v>
      </c>
      <c r="B98" s="9" t="s">
        <v>55</v>
      </c>
      <c r="C98" s="8" t="s">
        <v>79</v>
      </c>
      <c r="D98" s="10">
        <v>9266.67</v>
      </c>
      <c r="E98" s="10">
        <v>6466.67</v>
      </c>
      <c r="F98" s="10">
        <v>7133.33</v>
      </c>
      <c r="G98" s="10">
        <v>8500</v>
      </c>
      <c r="H98" s="32">
        <v>9680</v>
      </c>
      <c r="I98" s="10">
        <v>14410</v>
      </c>
      <c r="J98" s="10">
        <v>9570</v>
      </c>
      <c r="K98" s="10">
        <v>11440</v>
      </c>
      <c r="L98" s="10">
        <v>11330</v>
      </c>
      <c r="M98" s="10">
        <v>11146.67</v>
      </c>
      <c r="N98" s="10">
        <v>6343.33</v>
      </c>
      <c r="O98" s="10">
        <v>9460</v>
      </c>
      <c r="P98" s="11">
        <f t="shared" si="3"/>
        <v>114746.67</v>
      </c>
    </row>
    <row r="99" spans="1:16" ht="30" customHeight="1">
      <c r="A99" s="8" t="s">
        <v>183</v>
      </c>
      <c r="B99" s="9" t="s">
        <v>187</v>
      </c>
      <c r="C99" s="8" t="s">
        <v>188</v>
      </c>
      <c r="D99" s="10">
        <v>1627.5</v>
      </c>
      <c r="E99" s="10">
        <v>1557.5</v>
      </c>
      <c r="F99" s="10">
        <v>2135</v>
      </c>
      <c r="G99" s="10">
        <v>1707.5</v>
      </c>
      <c r="H99" s="32">
        <v>2197.5</v>
      </c>
      <c r="I99" s="10">
        <v>1632.5</v>
      </c>
      <c r="J99" s="10">
        <v>2737.5</v>
      </c>
      <c r="K99" s="10">
        <v>1682.5</v>
      </c>
      <c r="L99" s="10">
        <v>2075</v>
      </c>
      <c r="M99" s="10">
        <v>1582.5</v>
      </c>
      <c r="N99" s="10">
        <v>1080</v>
      </c>
      <c r="O99" s="10">
        <v>1657.5</v>
      </c>
      <c r="P99" s="11">
        <f t="shared" si="3"/>
        <v>21672.5</v>
      </c>
    </row>
    <row r="100" spans="1:16" ht="30" customHeight="1">
      <c r="A100" s="8" t="s">
        <v>189</v>
      </c>
      <c r="B100" s="9" t="s">
        <v>90</v>
      </c>
      <c r="C100" s="8" t="s">
        <v>100</v>
      </c>
      <c r="D100" s="10">
        <v>6342.8</v>
      </c>
      <c r="E100" s="10">
        <v>5139</v>
      </c>
      <c r="F100" s="10">
        <v>3311.4</v>
      </c>
      <c r="G100" s="10">
        <v>5139</v>
      </c>
      <c r="H100" s="32">
        <v>9410.4</v>
      </c>
      <c r="I100" s="10">
        <v>6019</v>
      </c>
      <c r="J100" s="10">
        <v>5579</v>
      </c>
      <c r="K100" s="10">
        <v>5579</v>
      </c>
      <c r="L100" s="10">
        <v>6019</v>
      </c>
      <c r="M100" s="10">
        <v>6019</v>
      </c>
      <c r="N100" s="10">
        <v>4815.2</v>
      </c>
      <c r="O100" s="10">
        <v>4815.2</v>
      </c>
      <c r="P100" s="11">
        <f t="shared" si="3"/>
        <v>68188</v>
      </c>
    </row>
    <row r="101" spans="1:16" ht="30" customHeight="1">
      <c r="A101" s="8" t="s">
        <v>190</v>
      </c>
      <c r="B101" s="9" t="s">
        <v>56</v>
      </c>
      <c r="C101" s="8" t="s">
        <v>80</v>
      </c>
      <c r="D101" s="10">
        <v>6260.1</v>
      </c>
      <c r="E101" s="10">
        <v>8606.8</v>
      </c>
      <c r="F101" s="10">
        <v>8244.3</v>
      </c>
      <c r="G101" s="10">
        <v>8613.5</v>
      </c>
      <c r="H101" s="32">
        <v>8216.8</v>
      </c>
      <c r="I101" s="10">
        <v>9879.4</v>
      </c>
      <c r="J101" s="10">
        <v>13035.3</v>
      </c>
      <c r="K101" s="10">
        <v>10750.3</v>
      </c>
      <c r="L101" s="10">
        <v>9736.9</v>
      </c>
      <c r="M101" s="10">
        <v>10563.5</v>
      </c>
      <c r="N101" s="10">
        <v>7046.8</v>
      </c>
      <c r="O101" s="10">
        <v>3913.4</v>
      </c>
      <c r="P101" s="11">
        <f t="shared" si="3"/>
        <v>104867.09999999999</v>
      </c>
    </row>
    <row r="102" spans="1:16" ht="30" customHeight="1">
      <c r="A102" s="8" t="s">
        <v>208</v>
      </c>
      <c r="B102" s="9" t="s">
        <v>58</v>
      </c>
      <c r="C102" s="8" t="s">
        <v>128</v>
      </c>
      <c r="D102" s="10">
        <v>6960</v>
      </c>
      <c r="E102" s="10">
        <v>7400</v>
      </c>
      <c r="F102" s="10">
        <v>7060</v>
      </c>
      <c r="G102" s="10">
        <v>6150</v>
      </c>
      <c r="H102" s="32">
        <v>8740</v>
      </c>
      <c r="I102" s="10">
        <v>10220</v>
      </c>
      <c r="J102" s="10">
        <v>5310</v>
      </c>
      <c r="K102" s="10">
        <v>13305</v>
      </c>
      <c r="L102" s="10">
        <v>10015</v>
      </c>
      <c r="M102" s="10">
        <v>8050</v>
      </c>
      <c r="N102" s="10">
        <v>8860</v>
      </c>
      <c r="O102" s="10">
        <v>5910</v>
      </c>
      <c r="P102" s="11">
        <f t="shared" si="3"/>
        <v>97980</v>
      </c>
    </row>
    <row r="103" spans="1:16" ht="30" customHeight="1">
      <c r="A103" s="8" t="s">
        <v>209</v>
      </c>
      <c r="B103" s="9" t="s">
        <v>57</v>
      </c>
      <c r="C103" s="8" t="s">
        <v>65</v>
      </c>
      <c r="D103" s="10">
        <v>25590</v>
      </c>
      <c r="E103" s="10">
        <v>24490</v>
      </c>
      <c r="F103" s="10">
        <v>15400</v>
      </c>
      <c r="G103" s="10">
        <v>8370</v>
      </c>
      <c r="H103" s="32">
        <v>23390</v>
      </c>
      <c r="I103" s="10">
        <v>38640</v>
      </c>
      <c r="J103" s="10">
        <v>24240</v>
      </c>
      <c r="K103" s="10">
        <v>24190</v>
      </c>
      <c r="L103" s="10">
        <v>33340</v>
      </c>
      <c r="M103" s="10">
        <v>38290</v>
      </c>
      <c r="N103" s="10">
        <v>30890</v>
      </c>
      <c r="O103" s="10">
        <v>25100</v>
      </c>
      <c r="P103" s="11">
        <f t="shared" si="3"/>
        <v>311930</v>
      </c>
    </row>
    <row r="104" spans="1:16" ht="30" customHeight="1">
      <c r="A104" s="8" t="s">
        <v>207</v>
      </c>
      <c r="B104" s="9" t="s">
        <v>59</v>
      </c>
      <c r="C104" s="8" t="s">
        <v>81</v>
      </c>
      <c r="D104" s="10">
        <v>4060</v>
      </c>
      <c r="E104" s="10">
        <v>3940</v>
      </c>
      <c r="F104" s="10">
        <v>3690</v>
      </c>
      <c r="G104" s="10">
        <v>0</v>
      </c>
      <c r="H104" s="29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1">
        <f t="shared" si="3"/>
        <v>11690</v>
      </c>
    </row>
    <row r="105" spans="1:16" ht="30" customHeight="1">
      <c r="A105" s="8" t="s">
        <v>245</v>
      </c>
      <c r="B105" s="9" t="s">
        <v>246</v>
      </c>
      <c r="C105" s="8" t="s">
        <v>236</v>
      </c>
      <c r="D105" s="10">
        <v>2640</v>
      </c>
      <c r="E105" s="10">
        <v>4400</v>
      </c>
      <c r="F105" s="10">
        <v>3400</v>
      </c>
      <c r="G105" s="10">
        <v>0</v>
      </c>
      <c r="H105" s="32">
        <v>1540</v>
      </c>
      <c r="I105" s="10">
        <v>5060</v>
      </c>
      <c r="J105" s="10">
        <v>7260</v>
      </c>
      <c r="K105" s="10">
        <v>6160</v>
      </c>
      <c r="L105" s="10">
        <v>4400</v>
      </c>
      <c r="M105" s="10">
        <v>6160</v>
      </c>
      <c r="N105" s="10">
        <v>6600</v>
      </c>
      <c r="O105" s="10">
        <v>7480</v>
      </c>
      <c r="P105" s="11">
        <f aca="true" t="shared" si="4" ref="P105:P112">SUM(D105:O105)</f>
        <v>55100</v>
      </c>
    </row>
    <row r="106" spans="1:16" ht="30" customHeight="1">
      <c r="A106" s="8" t="s">
        <v>180</v>
      </c>
      <c r="B106" s="9" t="s">
        <v>186</v>
      </c>
      <c r="C106" s="8" t="s">
        <v>162</v>
      </c>
      <c r="D106" s="10">
        <v>9659.47</v>
      </c>
      <c r="E106" s="10">
        <v>18771.6</v>
      </c>
      <c r="F106" s="10">
        <f>9023.6+7043.6</f>
        <v>16067.2</v>
      </c>
      <c r="G106" s="10">
        <f>5628.8+3868.8</f>
        <v>9497.6</v>
      </c>
      <c r="H106" s="32">
        <v>11257.6</v>
      </c>
      <c r="I106" s="10">
        <v>14799.07</v>
      </c>
      <c r="J106" s="10">
        <v>12232.4</v>
      </c>
      <c r="K106" s="10">
        <v>12709.07</v>
      </c>
      <c r="L106" s="10">
        <v>11602.8</v>
      </c>
      <c r="M106" s="10">
        <v>11178</v>
      </c>
      <c r="N106" s="10">
        <v>7703.6</v>
      </c>
      <c r="O106" s="10">
        <v>8443.2</v>
      </c>
      <c r="P106" s="11">
        <f t="shared" si="4"/>
        <v>143921.61000000002</v>
      </c>
    </row>
    <row r="107" spans="1:16" ht="30" customHeight="1">
      <c r="A107" s="8" t="s">
        <v>170</v>
      </c>
      <c r="B107" s="9" t="s">
        <v>110</v>
      </c>
      <c r="C107" s="8" t="s">
        <v>99</v>
      </c>
      <c r="D107" s="10">
        <v>2600</v>
      </c>
      <c r="E107" s="10">
        <v>0</v>
      </c>
      <c r="F107" s="10">
        <v>0</v>
      </c>
      <c r="G107" s="10">
        <v>0</v>
      </c>
      <c r="H107" s="32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1">
        <f t="shared" si="4"/>
        <v>2600</v>
      </c>
    </row>
    <row r="108" spans="1:16" ht="30" customHeight="1">
      <c r="A108" s="8" t="s">
        <v>310</v>
      </c>
      <c r="B108" s="16" t="s">
        <v>331</v>
      </c>
      <c r="C108" s="8" t="s">
        <v>99</v>
      </c>
      <c r="D108" s="10">
        <v>0</v>
      </c>
      <c r="E108" s="10">
        <v>1900</v>
      </c>
      <c r="F108" s="10">
        <v>1000</v>
      </c>
      <c r="G108" s="10">
        <v>0</v>
      </c>
      <c r="H108" s="32">
        <v>1300</v>
      </c>
      <c r="I108" s="10">
        <v>700</v>
      </c>
      <c r="J108" s="10">
        <v>1300</v>
      </c>
      <c r="K108" s="10">
        <v>1500</v>
      </c>
      <c r="L108" s="10">
        <v>1000</v>
      </c>
      <c r="M108" s="10">
        <v>2000</v>
      </c>
      <c r="N108" s="10">
        <v>1300</v>
      </c>
      <c r="O108" s="10">
        <v>400</v>
      </c>
      <c r="P108" s="11">
        <f t="shared" si="4"/>
        <v>12400</v>
      </c>
    </row>
    <row r="109" spans="1:16" ht="30" customHeight="1">
      <c r="A109" s="8" t="s">
        <v>346</v>
      </c>
      <c r="B109" s="16" t="s">
        <v>347</v>
      </c>
      <c r="C109" s="8"/>
      <c r="D109" s="10"/>
      <c r="E109" s="10"/>
      <c r="F109" s="10"/>
      <c r="G109" s="10"/>
      <c r="H109" s="32"/>
      <c r="I109" s="10"/>
      <c r="J109" s="10"/>
      <c r="K109" s="10"/>
      <c r="L109" s="10">
        <v>0</v>
      </c>
      <c r="M109" s="10">
        <v>0</v>
      </c>
      <c r="N109" s="10">
        <v>0</v>
      </c>
      <c r="O109" s="10">
        <v>7770</v>
      </c>
      <c r="P109" s="11">
        <f t="shared" si="4"/>
        <v>7770</v>
      </c>
    </row>
    <row r="110" spans="1:16" ht="30" customHeight="1">
      <c r="A110" s="8" t="s">
        <v>286</v>
      </c>
      <c r="B110" s="9" t="s">
        <v>294</v>
      </c>
      <c r="C110" s="8" t="s">
        <v>298</v>
      </c>
      <c r="D110" s="10">
        <v>0</v>
      </c>
      <c r="E110" s="10">
        <v>0</v>
      </c>
      <c r="F110" s="10">
        <v>8910</v>
      </c>
      <c r="G110" s="10">
        <v>4510</v>
      </c>
      <c r="H110" s="32">
        <v>14300</v>
      </c>
      <c r="I110" s="10">
        <v>22990</v>
      </c>
      <c r="J110" s="10">
        <v>23650</v>
      </c>
      <c r="K110" s="10">
        <v>21670</v>
      </c>
      <c r="L110" s="10">
        <v>21890</v>
      </c>
      <c r="M110" s="10">
        <v>17050</v>
      </c>
      <c r="N110" s="10">
        <v>4722.5</v>
      </c>
      <c r="O110" s="10">
        <v>8420</v>
      </c>
      <c r="P110" s="11">
        <f t="shared" si="4"/>
        <v>148112.5</v>
      </c>
    </row>
    <row r="111" spans="1:16" ht="30" customHeight="1">
      <c r="A111" s="8" t="s">
        <v>169</v>
      </c>
      <c r="B111" s="9" t="s">
        <v>61</v>
      </c>
      <c r="C111" s="8" t="s">
        <v>83</v>
      </c>
      <c r="D111" s="10">
        <v>23512.5</v>
      </c>
      <c r="E111" s="10">
        <v>24557.5</v>
      </c>
      <c r="F111" s="10">
        <v>1875</v>
      </c>
      <c r="G111" s="10">
        <v>1100</v>
      </c>
      <c r="H111" s="32">
        <v>3025</v>
      </c>
      <c r="I111" s="10">
        <v>3052.5</v>
      </c>
      <c r="J111" s="10">
        <v>3822.5</v>
      </c>
      <c r="K111" s="10">
        <v>4510</v>
      </c>
      <c r="L111" s="10">
        <v>4427.5</v>
      </c>
      <c r="M111" s="10">
        <v>6372.5</v>
      </c>
      <c r="N111" s="10">
        <v>16830</v>
      </c>
      <c r="O111" s="10">
        <v>13310</v>
      </c>
      <c r="P111" s="11">
        <f t="shared" si="4"/>
        <v>106395</v>
      </c>
    </row>
    <row r="112" spans="1:16" ht="30" customHeight="1">
      <c r="A112" s="8" t="s">
        <v>168</v>
      </c>
      <c r="B112" s="9" t="s">
        <v>62</v>
      </c>
      <c r="C112" s="8" t="s">
        <v>84</v>
      </c>
      <c r="D112" s="10">
        <v>7282.5</v>
      </c>
      <c r="E112" s="10">
        <v>7332.5</v>
      </c>
      <c r="F112" s="10">
        <v>7447.5</v>
      </c>
      <c r="G112" s="10">
        <v>6627.5</v>
      </c>
      <c r="H112" s="32">
        <v>6490</v>
      </c>
      <c r="I112" s="10">
        <v>7590</v>
      </c>
      <c r="J112" s="10">
        <v>7260</v>
      </c>
      <c r="K112" s="10">
        <v>7342.5</v>
      </c>
      <c r="L112" s="10">
        <v>7260</v>
      </c>
      <c r="M112" s="10">
        <v>7227.5</v>
      </c>
      <c r="N112" s="10">
        <v>7310</v>
      </c>
      <c r="O112" s="10">
        <v>7150</v>
      </c>
      <c r="P112" s="11">
        <f t="shared" si="4"/>
        <v>86320</v>
      </c>
    </row>
    <row r="113" spans="1:16" ht="12.75">
      <c r="A113" s="38"/>
      <c r="B113" s="35"/>
      <c r="C113" s="36"/>
      <c r="D113" s="30">
        <f aca="true" t="shared" si="5" ref="D113:O113">SUM(D29:D112)</f>
        <v>695254.76</v>
      </c>
      <c r="E113" s="30">
        <f t="shared" si="5"/>
        <v>695250.02</v>
      </c>
      <c r="F113" s="30">
        <f t="shared" si="5"/>
        <v>620054.2000000001</v>
      </c>
      <c r="G113" s="30">
        <f t="shared" si="5"/>
        <v>449060.3999999999</v>
      </c>
      <c r="H113" s="30">
        <f t="shared" si="5"/>
        <v>661927.23</v>
      </c>
      <c r="I113" s="30">
        <f t="shared" si="5"/>
        <v>907177.7300000001</v>
      </c>
      <c r="J113" s="30">
        <f t="shared" si="5"/>
        <v>776592.26</v>
      </c>
      <c r="K113" s="30">
        <f t="shared" si="5"/>
        <v>802459.4</v>
      </c>
      <c r="L113" s="30">
        <f t="shared" si="5"/>
        <v>878304.1500000001</v>
      </c>
      <c r="M113" s="30">
        <f t="shared" si="5"/>
        <v>896209.4799999999</v>
      </c>
      <c r="N113" s="30">
        <f t="shared" si="5"/>
        <v>810432.48</v>
      </c>
      <c r="O113" s="30">
        <f t="shared" si="5"/>
        <v>691439.0299999999</v>
      </c>
      <c r="P113" s="11">
        <f>SUM(D113:O113)</f>
        <v>8884161.139999999</v>
      </c>
    </row>
    <row r="114" spans="1:17" ht="12.75">
      <c r="A114" s="18"/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20"/>
      <c r="Q114" s="33"/>
    </row>
    <row r="115" spans="1:17" s="15" customFormat="1" ht="12.75">
      <c r="A115" s="37" t="s">
        <v>351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27"/>
    </row>
    <row r="116" spans="1:16" ht="12.75">
      <c r="A116" s="8" t="s">
        <v>103</v>
      </c>
      <c r="B116" s="9" t="s">
        <v>104</v>
      </c>
      <c r="C116" s="12" t="s">
        <v>11</v>
      </c>
      <c r="D116" s="10">
        <v>107796.87</v>
      </c>
      <c r="E116" s="10">
        <v>103371.67</v>
      </c>
      <c r="F116" s="10">
        <v>119384.33</v>
      </c>
      <c r="G116" s="10">
        <v>115119.35</v>
      </c>
      <c r="H116" s="10">
        <v>103878.59</v>
      </c>
      <c r="I116" s="10">
        <v>112209.59</v>
      </c>
      <c r="J116" s="10">
        <v>115746.28</v>
      </c>
      <c r="K116" s="10">
        <v>139050.53</v>
      </c>
      <c r="L116" s="10">
        <v>109815.39</v>
      </c>
      <c r="M116" s="10">
        <v>126250.93</v>
      </c>
      <c r="N116" s="10">
        <v>105843.84</v>
      </c>
      <c r="O116" s="10">
        <v>122075.18</v>
      </c>
      <c r="P116" s="11">
        <f>SUM(D116:O116)</f>
        <v>1380542.55</v>
      </c>
    </row>
    <row r="117" spans="1:16" ht="44.25" customHeight="1">
      <c r="A117" s="8" t="s">
        <v>86</v>
      </c>
      <c r="B117" s="9" t="s">
        <v>20</v>
      </c>
      <c r="C117" s="12" t="s">
        <v>30</v>
      </c>
      <c r="D117" s="10">
        <v>675.9</v>
      </c>
      <c r="E117" s="10">
        <v>675.9</v>
      </c>
      <c r="F117" s="10">
        <v>675.9</v>
      </c>
      <c r="G117" s="10">
        <v>675.9</v>
      </c>
      <c r="H117" s="10">
        <v>1500</v>
      </c>
      <c r="I117" s="10">
        <v>1500</v>
      </c>
      <c r="J117" s="10">
        <v>1500</v>
      </c>
      <c r="K117" s="10">
        <v>1500</v>
      </c>
      <c r="L117" s="10">
        <v>1500</v>
      </c>
      <c r="M117" s="10">
        <v>1500</v>
      </c>
      <c r="N117" s="10">
        <v>1500</v>
      </c>
      <c r="O117" s="10">
        <v>1500</v>
      </c>
      <c r="P117" s="11">
        <f>SUM(D117:O117)</f>
        <v>14703.6</v>
      </c>
    </row>
    <row r="118" spans="1:16" ht="12.75">
      <c r="A118" s="38"/>
      <c r="B118" s="35"/>
      <c r="C118" s="36"/>
      <c r="D118" s="30">
        <f aca="true" t="shared" si="6" ref="D118:O118">SUM(D116:D117)</f>
        <v>108472.76999999999</v>
      </c>
      <c r="E118" s="30">
        <f t="shared" si="6"/>
        <v>104047.56999999999</v>
      </c>
      <c r="F118" s="30">
        <f t="shared" si="6"/>
        <v>120060.23</v>
      </c>
      <c r="G118" s="30">
        <f t="shared" si="6"/>
        <v>115795.25</v>
      </c>
      <c r="H118" s="30">
        <f t="shared" si="6"/>
        <v>105378.59</v>
      </c>
      <c r="I118" s="30">
        <f t="shared" si="6"/>
        <v>113709.59</v>
      </c>
      <c r="J118" s="30">
        <f t="shared" si="6"/>
        <v>117246.28</v>
      </c>
      <c r="K118" s="30">
        <f t="shared" si="6"/>
        <v>140550.53</v>
      </c>
      <c r="L118" s="30">
        <f t="shared" si="6"/>
        <v>111315.39</v>
      </c>
      <c r="M118" s="30">
        <f t="shared" si="6"/>
        <v>127750.93</v>
      </c>
      <c r="N118" s="30">
        <f t="shared" si="6"/>
        <v>107343.84</v>
      </c>
      <c r="O118" s="30">
        <f t="shared" si="6"/>
        <v>123575.18</v>
      </c>
      <c r="P118" s="11">
        <f>SUM(P116:P117)</f>
        <v>1395246.1500000001</v>
      </c>
    </row>
    <row r="119" spans="1:16" ht="12.75">
      <c r="A119" s="18"/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20"/>
    </row>
    <row r="120" spans="1:17" s="15" customFormat="1" ht="12.75">
      <c r="A120" s="37" t="s">
        <v>352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27"/>
    </row>
    <row r="121" spans="1:16" ht="30" customHeight="1">
      <c r="A121" s="8" t="s">
        <v>299</v>
      </c>
      <c r="B121" s="9" t="s">
        <v>289</v>
      </c>
      <c r="C121" s="8" t="s">
        <v>297</v>
      </c>
      <c r="D121" s="10">
        <v>0</v>
      </c>
      <c r="E121" s="10">
        <v>0</v>
      </c>
      <c r="F121" s="10">
        <v>5000</v>
      </c>
      <c r="G121" s="10">
        <v>5000</v>
      </c>
      <c r="H121" s="10">
        <v>5000</v>
      </c>
      <c r="I121" s="10">
        <v>5000</v>
      </c>
      <c r="J121" s="10">
        <v>5000</v>
      </c>
      <c r="K121" s="10">
        <v>5000</v>
      </c>
      <c r="L121" s="10">
        <v>5000</v>
      </c>
      <c r="M121" s="10"/>
      <c r="N121" s="10">
        <v>5000</v>
      </c>
      <c r="O121" s="10">
        <v>5000</v>
      </c>
      <c r="P121" s="11">
        <f>SUM(D121:O121)</f>
        <v>45000</v>
      </c>
    </row>
    <row r="122" spans="1:16" ht="12.75">
      <c r="A122" s="35"/>
      <c r="B122" s="35"/>
      <c r="C122" s="36"/>
      <c r="D122" s="30">
        <f aca="true" t="shared" si="7" ref="D122:O122">SUM(D121:D121)</f>
        <v>0</v>
      </c>
      <c r="E122" s="30">
        <f t="shared" si="7"/>
        <v>0</v>
      </c>
      <c r="F122" s="30">
        <f t="shared" si="7"/>
        <v>5000</v>
      </c>
      <c r="G122" s="30">
        <f t="shared" si="7"/>
        <v>5000</v>
      </c>
      <c r="H122" s="30">
        <f t="shared" si="7"/>
        <v>5000</v>
      </c>
      <c r="I122" s="30">
        <f t="shared" si="7"/>
        <v>5000</v>
      </c>
      <c r="J122" s="30">
        <f t="shared" si="7"/>
        <v>5000</v>
      </c>
      <c r="K122" s="30">
        <f t="shared" si="7"/>
        <v>5000</v>
      </c>
      <c r="L122" s="30">
        <f t="shared" si="7"/>
        <v>5000</v>
      </c>
      <c r="M122" s="30">
        <f t="shared" si="7"/>
        <v>0</v>
      </c>
      <c r="N122" s="30">
        <f t="shared" si="7"/>
        <v>5000</v>
      </c>
      <c r="O122" s="30">
        <f t="shared" si="7"/>
        <v>5000</v>
      </c>
      <c r="P122" s="11">
        <f>SUM(P121)</f>
        <v>45000</v>
      </c>
    </row>
    <row r="123" spans="1:16" ht="12.75">
      <c r="A123" s="5"/>
      <c r="B123" s="5"/>
      <c r="C123" s="5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4"/>
    </row>
    <row r="124" spans="1:17" s="15" customFormat="1" ht="12.75">
      <c r="A124" s="37" t="s">
        <v>353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27"/>
    </row>
    <row r="125" spans="1:16" ht="30" customHeight="1">
      <c r="A125" s="17" t="s">
        <v>262</v>
      </c>
      <c r="B125" s="9" t="s">
        <v>134</v>
      </c>
      <c r="C125" s="8" t="s">
        <v>102</v>
      </c>
      <c r="D125" s="10">
        <v>2500</v>
      </c>
      <c r="E125" s="10">
        <v>2500</v>
      </c>
      <c r="F125" s="10">
        <v>2500</v>
      </c>
      <c r="G125" s="10">
        <v>2500</v>
      </c>
      <c r="H125" s="10">
        <v>2500</v>
      </c>
      <c r="I125" s="10">
        <v>2500</v>
      </c>
      <c r="J125" s="10">
        <v>2500</v>
      </c>
      <c r="K125" s="10">
        <v>0</v>
      </c>
      <c r="L125" s="10">
        <v>0</v>
      </c>
      <c r="M125" s="10">
        <v>1500</v>
      </c>
      <c r="N125" s="10">
        <v>0</v>
      </c>
      <c r="O125" s="10">
        <v>0</v>
      </c>
      <c r="P125" s="11">
        <f>SUM(D125:O125)</f>
        <v>19000</v>
      </c>
    </row>
    <row r="126" spans="1:16" ht="12.75">
      <c r="A126" s="8" t="s">
        <v>354</v>
      </c>
      <c r="B126" s="9" t="s">
        <v>355</v>
      </c>
      <c r="C126" s="8" t="s">
        <v>102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3000</v>
      </c>
      <c r="M126" s="10">
        <v>3000</v>
      </c>
      <c r="N126" s="10">
        <v>3000</v>
      </c>
      <c r="O126" s="10">
        <v>3000</v>
      </c>
      <c r="P126" s="11">
        <f>SUM(D126:O126)</f>
        <v>12000</v>
      </c>
    </row>
    <row r="127" spans="1:16" ht="12.75">
      <c r="A127" s="38"/>
      <c r="B127" s="35"/>
      <c r="C127" s="36"/>
      <c r="D127" s="30">
        <f>SUM(D125:D126)</f>
        <v>2500</v>
      </c>
      <c r="E127" s="30">
        <f aca="true" t="shared" si="8" ref="E127:O127">SUM(E125:E126)</f>
        <v>2500</v>
      </c>
      <c r="F127" s="30">
        <f t="shared" si="8"/>
        <v>2500</v>
      </c>
      <c r="G127" s="30">
        <f t="shared" si="8"/>
        <v>2500</v>
      </c>
      <c r="H127" s="30">
        <f t="shared" si="8"/>
        <v>2500</v>
      </c>
      <c r="I127" s="30">
        <f t="shared" si="8"/>
        <v>2500</v>
      </c>
      <c r="J127" s="30">
        <f t="shared" si="8"/>
        <v>2500</v>
      </c>
      <c r="K127" s="30">
        <f t="shared" si="8"/>
        <v>0</v>
      </c>
      <c r="L127" s="30">
        <f t="shared" si="8"/>
        <v>3000</v>
      </c>
      <c r="M127" s="30">
        <f t="shared" si="8"/>
        <v>4500</v>
      </c>
      <c r="N127" s="30">
        <f t="shared" si="8"/>
        <v>3000</v>
      </c>
      <c r="O127" s="30">
        <f t="shared" si="8"/>
        <v>3000</v>
      </c>
      <c r="P127" s="30">
        <f>SUM(P125:P126)</f>
        <v>31000</v>
      </c>
    </row>
    <row r="128" spans="1:16" ht="12.75">
      <c r="A128" s="5"/>
      <c r="B128" s="5"/>
      <c r="C128" s="5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4"/>
    </row>
    <row r="129" spans="1:17" s="15" customFormat="1" ht="12.75">
      <c r="A129" s="37" t="s">
        <v>356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27"/>
    </row>
    <row r="130" spans="1:16" ht="12.75">
      <c r="A130" s="8" t="s">
        <v>32</v>
      </c>
      <c r="B130" s="9" t="s">
        <v>96</v>
      </c>
      <c r="C130" s="12" t="s">
        <v>8</v>
      </c>
      <c r="D130" s="10">
        <v>636.25</v>
      </c>
      <c r="E130" s="10">
        <v>636.25</v>
      </c>
      <c r="F130" s="10">
        <v>636.25</v>
      </c>
      <c r="G130" s="10">
        <v>636.25</v>
      </c>
      <c r="H130" s="10">
        <v>636.25</v>
      </c>
      <c r="I130" s="10">
        <v>636.25</v>
      </c>
      <c r="J130" s="10">
        <v>636.25</v>
      </c>
      <c r="K130" s="10">
        <v>636.25</v>
      </c>
      <c r="L130" s="10">
        <v>636.25</v>
      </c>
      <c r="M130" s="10">
        <v>636.25</v>
      </c>
      <c r="N130" s="10">
        <v>636.25</v>
      </c>
      <c r="O130" s="10">
        <v>636.25</v>
      </c>
      <c r="P130" s="11">
        <f>SUM(D130:O130)</f>
        <v>7635</v>
      </c>
    </row>
    <row r="131" spans="1:16" ht="12.75">
      <c r="A131" s="8" t="s">
        <v>303</v>
      </c>
      <c r="B131" s="9" t="s">
        <v>302</v>
      </c>
      <c r="C131" s="12" t="s">
        <v>332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8625</v>
      </c>
      <c r="J131" s="10">
        <v>0</v>
      </c>
      <c r="K131" s="10">
        <v>0</v>
      </c>
      <c r="L131" s="10">
        <v>0</v>
      </c>
      <c r="M131" s="10"/>
      <c r="N131" s="10"/>
      <c r="O131" s="10"/>
      <c r="P131" s="11">
        <f>SUM(D131:O131)</f>
        <v>8625</v>
      </c>
    </row>
    <row r="132" spans="1:16" ht="12.75">
      <c r="A132" s="38"/>
      <c r="B132" s="35"/>
      <c r="C132" s="36"/>
      <c r="D132" s="30">
        <f aca="true" t="shared" si="9" ref="D132:I132">SUM(D130:D131)</f>
        <v>636.25</v>
      </c>
      <c r="E132" s="30">
        <f t="shared" si="9"/>
        <v>636.25</v>
      </c>
      <c r="F132" s="30">
        <f t="shared" si="9"/>
        <v>636.25</v>
      </c>
      <c r="G132" s="30">
        <f t="shared" si="9"/>
        <v>636.25</v>
      </c>
      <c r="H132" s="30">
        <f t="shared" si="9"/>
        <v>636.25</v>
      </c>
      <c r="I132" s="30">
        <f t="shared" si="9"/>
        <v>9261.25</v>
      </c>
      <c r="J132" s="30">
        <f aca="true" t="shared" si="10" ref="J132:O132">SUM(J130:J130)</f>
        <v>636.25</v>
      </c>
      <c r="K132" s="30">
        <f t="shared" si="10"/>
        <v>636.25</v>
      </c>
      <c r="L132" s="30">
        <f t="shared" si="10"/>
        <v>636.25</v>
      </c>
      <c r="M132" s="30">
        <f t="shared" si="10"/>
        <v>636.25</v>
      </c>
      <c r="N132" s="30">
        <f t="shared" si="10"/>
        <v>636.25</v>
      </c>
      <c r="O132" s="30">
        <f t="shared" si="10"/>
        <v>636.25</v>
      </c>
      <c r="P132" s="11">
        <f>SUM(P130:P131)</f>
        <v>16260</v>
      </c>
    </row>
    <row r="133" spans="1:16" ht="12.75">
      <c r="A133" s="18"/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20"/>
    </row>
    <row r="134" spans="1:17" s="15" customFormat="1" ht="12.75">
      <c r="A134" s="37" t="s">
        <v>357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27"/>
    </row>
    <row r="135" spans="1:16" ht="12.75">
      <c r="A135" s="8" t="s">
        <v>156</v>
      </c>
      <c r="B135" s="9" t="s">
        <v>173</v>
      </c>
      <c r="C135" s="12" t="s">
        <v>29</v>
      </c>
      <c r="D135" s="10">
        <v>84</v>
      </c>
      <c r="E135" s="10">
        <v>84</v>
      </c>
      <c r="F135" s="10">
        <v>84</v>
      </c>
      <c r="G135" s="10">
        <v>84</v>
      </c>
      <c r="H135" s="10">
        <v>84</v>
      </c>
      <c r="I135" s="10">
        <v>84</v>
      </c>
      <c r="J135" s="10">
        <v>84</v>
      </c>
      <c r="K135" s="10">
        <v>84</v>
      </c>
      <c r="L135" s="10">
        <v>84</v>
      </c>
      <c r="M135" s="10">
        <v>84</v>
      </c>
      <c r="N135" s="10">
        <v>84</v>
      </c>
      <c r="O135" s="10">
        <v>84</v>
      </c>
      <c r="P135" s="11">
        <f>SUM(D135:O135)</f>
        <v>1008</v>
      </c>
    </row>
    <row r="136" spans="1:16" ht="12.75">
      <c r="A136" s="8" t="s">
        <v>277</v>
      </c>
      <c r="B136" s="9" t="s">
        <v>278</v>
      </c>
      <c r="C136" s="12" t="s">
        <v>7</v>
      </c>
      <c r="D136" s="10">
        <v>0</v>
      </c>
      <c r="E136" s="10">
        <v>3438.62</v>
      </c>
      <c r="F136" s="10">
        <v>16620</v>
      </c>
      <c r="G136" s="10">
        <v>16620</v>
      </c>
      <c r="H136" s="10">
        <v>16620</v>
      </c>
      <c r="I136" s="10">
        <v>16620</v>
      </c>
      <c r="J136" s="10">
        <v>16620</v>
      </c>
      <c r="K136" s="10">
        <v>16620</v>
      </c>
      <c r="L136" s="10">
        <v>16620</v>
      </c>
      <c r="M136" s="10">
        <v>16620</v>
      </c>
      <c r="N136" s="10">
        <v>16620</v>
      </c>
      <c r="O136" s="10">
        <v>16620</v>
      </c>
      <c r="P136" s="11">
        <f>SUM(D136:O136)</f>
        <v>169638.62</v>
      </c>
    </row>
    <row r="137" spans="1:16" ht="12.75">
      <c r="A137" s="8" t="s">
        <v>33</v>
      </c>
      <c r="B137" s="9" t="s">
        <v>123</v>
      </c>
      <c r="C137" s="12" t="s">
        <v>7</v>
      </c>
      <c r="D137" s="10">
        <v>19077</v>
      </c>
      <c r="E137" s="10">
        <v>15787.86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1">
        <f>SUM(D137:O137)</f>
        <v>34864.86</v>
      </c>
    </row>
    <row r="138" spans="1:16" ht="12.75">
      <c r="A138" s="38"/>
      <c r="B138" s="35"/>
      <c r="C138" s="36"/>
      <c r="D138" s="30">
        <f aca="true" t="shared" si="11" ref="D138:O138">SUM(D135:D137)</f>
        <v>19161</v>
      </c>
      <c r="E138" s="30">
        <f t="shared" si="11"/>
        <v>19310.48</v>
      </c>
      <c r="F138" s="30">
        <f t="shared" si="11"/>
        <v>16704</v>
      </c>
      <c r="G138" s="30">
        <f>SUM(G135:G137)</f>
        <v>16704</v>
      </c>
      <c r="H138" s="30">
        <f t="shared" si="11"/>
        <v>16704</v>
      </c>
      <c r="I138" s="30">
        <f t="shared" si="11"/>
        <v>16704</v>
      </c>
      <c r="J138" s="30">
        <f t="shared" si="11"/>
        <v>16704</v>
      </c>
      <c r="K138" s="30">
        <f t="shared" si="11"/>
        <v>16704</v>
      </c>
      <c r="L138" s="30">
        <f t="shared" si="11"/>
        <v>16704</v>
      </c>
      <c r="M138" s="30">
        <f t="shared" si="11"/>
        <v>16704</v>
      </c>
      <c r="N138" s="30">
        <f t="shared" si="11"/>
        <v>16704</v>
      </c>
      <c r="O138" s="30">
        <f t="shared" si="11"/>
        <v>16704</v>
      </c>
      <c r="P138" s="11">
        <f>SUM(P135:P137)</f>
        <v>205511.47999999998</v>
      </c>
    </row>
    <row r="139" spans="1:16" ht="12.75">
      <c r="A139" s="18"/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20"/>
    </row>
    <row r="140" spans="1:17" s="15" customFormat="1" ht="12.75">
      <c r="A140" s="37" t="s">
        <v>358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27"/>
    </row>
    <row r="141" spans="1:16" ht="12.75">
      <c r="A141" s="8" t="s">
        <v>359</v>
      </c>
      <c r="B141" s="9" t="s">
        <v>360</v>
      </c>
      <c r="C141" s="17" t="s">
        <v>361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1">
        <f>SUM(D141:O141)</f>
        <v>0</v>
      </c>
    </row>
    <row r="142" spans="1:16" ht="12.75">
      <c r="A142" s="35"/>
      <c r="B142" s="35"/>
      <c r="C142" s="36"/>
      <c r="D142" s="30">
        <f>SUM(D141:D141)</f>
        <v>0</v>
      </c>
      <c r="E142" s="30">
        <f aca="true" t="shared" si="12" ref="E142:O142">SUM(E141:E141)</f>
        <v>0</v>
      </c>
      <c r="F142" s="30">
        <f t="shared" si="12"/>
        <v>0</v>
      </c>
      <c r="G142" s="30">
        <f t="shared" si="12"/>
        <v>0</v>
      </c>
      <c r="H142" s="30">
        <f t="shared" si="12"/>
        <v>0</v>
      </c>
      <c r="I142" s="30">
        <f t="shared" si="12"/>
        <v>0</v>
      </c>
      <c r="J142" s="30">
        <f t="shared" si="12"/>
        <v>0</v>
      </c>
      <c r="K142" s="30">
        <f t="shared" si="12"/>
        <v>0</v>
      </c>
      <c r="L142" s="30">
        <f t="shared" si="12"/>
        <v>0</v>
      </c>
      <c r="M142" s="30">
        <f t="shared" si="12"/>
        <v>0</v>
      </c>
      <c r="N142" s="30">
        <f t="shared" si="12"/>
        <v>0</v>
      </c>
      <c r="O142" s="30">
        <f t="shared" si="12"/>
        <v>0</v>
      </c>
      <c r="P142" s="11">
        <f>SUM(P141)</f>
        <v>0</v>
      </c>
    </row>
    <row r="143" spans="1:16" ht="12.75">
      <c r="A143" s="5"/>
      <c r="B143" s="5"/>
      <c r="C143" s="5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4"/>
    </row>
    <row r="144" spans="1:17" s="15" customFormat="1" ht="12.75">
      <c r="A144" s="37" t="s">
        <v>362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27"/>
    </row>
    <row r="145" spans="1:16" ht="25.5">
      <c r="A145" s="8" t="s">
        <v>233</v>
      </c>
      <c r="B145" s="9" t="s">
        <v>234</v>
      </c>
      <c r="C145" s="12" t="s">
        <v>235</v>
      </c>
      <c r="D145" s="10">
        <v>700</v>
      </c>
      <c r="E145" s="10">
        <v>700</v>
      </c>
      <c r="F145" s="10">
        <v>700</v>
      </c>
      <c r="G145" s="10">
        <v>170</v>
      </c>
      <c r="H145" s="10">
        <v>170</v>
      </c>
      <c r="I145" s="10">
        <v>170</v>
      </c>
      <c r="J145" s="10">
        <v>170</v>
      </c>
      <c r="K145" s="10">
        <v>170</v>
      </c>
      <c r="L145" s="10">
        <v>170</v>
      </c>
      <c r="M145" s="10">
        <v>170</v>
      </c>
      <c r="N145" s="10">
        <v>170</v>
      </c>
      <c r="O145" s="10">
        <v>170</v>
      </c>
      <c r="P145" s="11">
        <f>SUM(D145:O145)</f>
        <v>3630</v>
      </c>
    </row>
    <row r="146" spans="1:16" ht="12.75">
      <c r="A146" s="8" t="s">
        <v>311</v>
      </c>
      <c r="B146" s="9" t="s">
        <v>333</v>
      </c>
      <c r="C146" s="12" t="s">
        <v>334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510</v>
      </c>
      <c r="K146" s="10">
        <v>372</v>
      </c>
      <c r="L146" s="10">
        <v>382.5</v>
      </c>
      <c r="M146" s="10">
        <v>450</v>
      </c>
      <c r="N146" s="10">
        <v>450</v>
      </c>
      <c r="O146" s="10">
        <v>432</v>
      </c>
      <c r="P146" s="11">
        <f>SUM(D146:O146)</f>
        <v>2596.5</v>
      </c>
    </row>
    <row r="147" spans="1:16" ht="12.75">
      <c r="A147" s="8" t="s">
        <v>174</v>
      </c>
      <c r="B147" s="9" t="s">
        <v>263</v>
      </c>
      <c r="C147" s="12" t="s">
        <v>175</v>
      </c>
      <c r="D147" s="10">
        <v>541.5</v>
      </c>
      <c r="E147" s="10">
        <v>601.71</v>
      </c>
      <c r="F147" s="10">
        <v>541.5</v>
      </c>
      <c r="G147" s="10">
        <v>0</v>
      </c>
      <c r="H147" s="10">
        <v>0</v>
      </c>
      <c r="I147" s="10">
        <f>541.5+60.21</f>
        <v>601.71</v>
      </c>
      <c r="J147" s="10">
        <v>120.42</v>
      </c>
      <c r="K147" s="10">
        <v>601.71</v>
      </c>
      <c r="L147" s="10">
        <v>601.71</v>
      </c>
      <c r="M147" s="10">
        <v>0</v>
      </c>
      <c r="N147" s="10">
        <v>722.13</v>
      </c>
      <c r="O147" s="10">
        <v>758.95</v>
      </c>
      <c r="P147" s="11">
        <f>SUM(D147:O147)</f>
        <v>5091.34</v>
      </c>
    </row>
    <row r="148" spans="1:16" ht="12.75">
      <c r="A148" s="38"/>
      <c r="B148" s="35"/>
      <c r="C148" s="36"/>
      <c r="D148" s="30">
        <f aca="true" t="shared" si="13" ref="D148:O148">SUM(D145:D147)</f>
        <v>1241.5</v>
      </c>
      <c r="E148" s="30">
        <f t="shared" si="13"/>
        <v>1301.71</v>
      </c>
      <c r="F148" s="30">
        <f t="shared" si="13"/>
        <v>1241.5</v>
      </c>
      <c r="G148" s="30">
        <f t="shared" si="13"/>
        <v>170</v>
      </c>
      <c r="H148" s="30">
        <f t="shared" si="13"/>
        <v>170</v>
      </c>
      <c r="I148" s="30">
        <f t="shared" si="13"/>
        <v>771.71</v>
      </c>
      <c r="J148" s="30">
        <f t="shared" si="13"/>
        <v>800.42</v>
      </c>
      <c r="K148" s="30">
        <f t="shared" si="13"/>
        <v>1143.71</v>
      </c>
      <c r="L148" s="30">
        <f t="shared" si="13"/>
        <v>1154.21</v>
      </c>
      <c r="M148" s="30">
        <f t="shared" si="13"/>
        <v>620</v>
      </c>
      <c r="N148" s="30">
        <f t="shared" si="13"/>
        <v>1342.13</v>
      </c>
      <c r="O148" s="30">
        <f t="shared" si="13"/>
        <v>1360.95</v>
      </c>
      <c r="P148" s="11">
        <f>SUM(P145:P147)</f>
        <v>11317.84</v>
      </c>
    </row>
    <row r="149" spans="1:16" ht="12.75">
      <c r="A149" s="18"/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20"/>
    </row>
    <row r="150" spans="1:17" s="15" customFormat="1" ht="12.75">
      <c r="A150" s="37" t="s">
        <v>363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27"/>
    </row>
    <row r="151" spans="1:16" ht="25.5">
      <c r="A151" s="8" t="s">
        <v>115</v>
      </c>
      <c r="B151" s="9" t="s">
        <v>114</v>
      </c>
      <c r="C151" s="22" t="s">
        <v>31</v>
      </c>
      <c r="D151" s="10">
        <v>0</v>
      </c>
      <c r="E151" s="10">
        <v>0</v>
      </c>
      <c r="F151" s="10">
        <v>0</v>
      </c>
      <c r="G151" s="10">
        <v>0</v>
      </c>
      <c r="H151" s="10">
        <v>1152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1015.2</v>
      </c>
      <c r="P151" s="11">
        <f>SUM(D151:O151)</f>
        <v>2167.2</v>
      </c>
    </row>
    <row r="152" spans="1:16" ht="12.75">
      <c r="A152" s="35"/>
      <c r="B152" s="35"/>
      <c r="C152" s="36"/>
      <c r="D152" s="30">
        <f>SUM(D151:D151)</f>
        <v>0</v>
      </c>
      <c r="E152" s="30">
        <f aca="true" t="shared" si="14" ref="E152:O152">SUM(E151:E151)</f>
        <v>0</v>
      </c>
      <c r="F152" s="30">
        <f t="shared" si="14"/>
        <v>0</v>
      </c>
      <c r="G152" s="30">
        <f t="shared" si="14"/>
        <v>0</v>
      </c>
      <c r="H152" s="30">
        <f t="shared" si="14"/>
        <v>1152</v>
      </c>
      <c r="I152" s="30">
        <f t="shared" si="14"/>
        <v>0</v>
      </c>
      <c r="J152" s="30">
        <f t="shared" si="14"/>
        <v>0</v>
      </c>
      <c r="K152" s="30">
        <f t="shared" si="14"/>
        <v>0</v>
      </c>
      <c r="L152" s="30">
        <f t="shared" si="14"/>
        <v>0</v>
      </c>
      <c r="M152" s="30">
        <f t="shared" si="14"/>
        <v>0</v>
      </c>
      <c r="N152" s="30">
        <f t="shared" si="14"/>
        <v>0</v>
      </c>
      <c r="O152" s="30">
        <f t="shared" si="14"/>
        <v>1015.2</v>
      </c>
      <c r="P152" s="11">
        <f>SUM(P151)</f>
        <v>2167.2</v>
      </c>
    </row>
    <row r="153" spans="1:16" ht="12.75">
      <c r="A153" s="23"/>
      <c r="B153" s="21"/>
      <c r="C153" s="24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20"/>
    </row>
    <row r="154" spans="1:17" s="15" customFormat="1" ht="12.75">
      <c r="A154" s="37" t="s">
        <v>364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27"/>
    </row>
    <row r="155" spans="1:16" ht="12.75">
      <c r="A155" s="8" t="s">
        <v>155</v>
      </c>
      <c r="B155" s="9" t="s">
        <v>179</v>
      </c>
      <c r="C155" s="8" t="s">
        <v>10</v>
      </c>
      <c r="D155" s="10">
        <v>7431.99</v>
      </c>
      <c r="E155" s="10">
        <v>7594.02</v>
      </c>
      <c r="F155" s="10">
        <v>7024.22</v>
      </c>
      <c r="G155" s="10">
        <v>3879.1</v>
      </c>
      <c r="H155" s="10">
        <v>7379.74</v>
      </c>
      <c r="I155" s="10">
        <v>9113.12</v>
      </c>
      <c r="J155" s="10">
        <v>8259.96</v>
      </c>
      <c r="K155" s="10">
        <v>9037.11</v>
      </c>
      <c r="L155" s="10">
        <v>9276.69</v>
      </c>
      <c r="M155" s="10">
        <v>8856.6</v>
      </c>
      <c r="N155" s="10">
        <v>8052.66</v>
      </c>
      <c r="O155" s="10">
        <v>6651.98</v>
      </c>
      <c r="P155" s="11">
        <f>SUM(D155:O155)</f>
        <v>92557.19</v>
      </c>
    </row>
    <row r="156" spans="1:16" ht="12.75">
      <c r="A156" s="35"/>
      <c r="B156" s="35"/>
      <c r="C156" s="36"/>
      <c r="D156" s="30">
        <f aca="true" t="shared" si="15" ref="D156:O156">SUM(D155:D155)</f>
        <v>7431.99</v>
      </c>
      <c r="E156" s="30">
        <f t="shared" si="15"/>
        <v>7594.02</v>
      </c>
      <c r="F156" s="30">
        <f t="shared" si="15"/>
        <v>7024.22</v>
      </c>
      <c r="G156" s="30">
        <f t="shared" si="15"/>
        <v>3879.1</v>
      </c>
      <c r="H156" s="30">
        <f t="shared" si="15"/>
        <v>7379.74</v>
      </c>
      <c r="I156" s="30">
        <f t="shared" si="15"/>
        <v>9113.12</v>
      </c>
      <c r="J156" s="30">
        <f t="shared" si="15"/>
        <v>8259.96</v>
      </c>
      <c r="K156" s="30">
        <f t="shared" si="15"/>
        <v>9037.11</v>
      </c>
      <c r="L156" s="30">
        <f t="shared" si="15"/>
        <v>9276.69</v>
      </c>
      <c r="M156" s="30">
        <f t="shared" si="15"/>
        <v>8856.6</v>
      </c>
      <c r="N156" s="30">
        <f t="shared" si="15"/>
        <v>8052.66</v>
      </c>
      <c r="O156" s="30">
        <f t="shared" si="15"/>
        <v>6651.98</v>
      </c>
      <c r="P156" s="11">
        <f>SUM(P155)</f>
        <v>92557.19</v>
      </c>
    </row>
    <row r="157" spans="1:16" ht="12.75">
      <c r="A157" s="23"/>
      <c r="B157" s="21"/>
      <c r="C157" s="24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20"/>
    </row>
    <row r="158" spans="1:17" s="15" customFormat="1" ht="12.75">
      <c r="A158" s="37" t="s">
        <v>365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27"/>
    </row>
    <row r="159" spans="1:16" ht="25.5">
      <c r="A159" s="8" t="s">
        <v>240</v>
      </c>
      <c r="B159" s="9" t="s">
        <v>241</v>
      </c>
      <c r="C159" s="8" t="s">
        <v>266</v>
      </c>
      <c r="D159" s="10">
        <v>2666.67</v>
      </c>
      <c r="E159" s="10">
        <v>2666.67</v>
      </c>
      <c r="F159" s="10">
        <v>2666.67</v>
      </c>
      <c r="G159" s="10">
        <v>2666.67</v>
      </c>
      <c r="H159" s="10">
        <v>2666.67</v>
      </c>
      <c r="I159" s="10">
        <v>2666.67</v>
      </c>
      <c r="J159" s="10">
        <v>2666.67</v>
      </c>
      <c r="K159" s="10">
        <v>2666.67</v>
      </c>
      <c r="L159" s="10">
        <v>2666.67</v>
      </c>
      <c r="M159" s="10">
        <v>2666.67</v>
      </c>
      <c r="N159" s="10">
        <v>2666.67</v>
      </c>
      <c r="O159" s="10">
        <v>2666.67</v>
      </c>
      <c r="P159" s="11">
        <f>SUM(D159:O159)</f>
        <v>32000.039999999994</v>
      </c>
    </row>
    <row r="160" spans="1:16" ht="12.75">
      <c r="A160" s="38"/>
      <c r="B160" s="35"/>
      <c r="C160" s="36"/>
      <c r="D160" s="30">
        <f>SUM(D159)</f>
        <v>2666.67</v>
      </c>
      <c r="E160" s="30">
        <f aca="true" t="shared" si="16" ref="E160:O160">SUM(E159)</f>
        <v>2666.67</v>
      </c>
      <c r="F160" s="30">
        <f t="shared" si="16"/>
        <v>2666.67</v>
      </c>
      <c r="G160" s="30">
        <f t="shared" si="16"/>
        <v>2666.67</v>
      </c>
      <c r="H160" s="30">
        <f t="shared" si="16"/>
        <v>2666.67</v>
      </c>
      <c r="I160" s="30">
        <f t="shared" si="16"/>
        <v>2666.67</v>
      </c>
      <c r="J160" s="30">
        <f t="shared" si="16"/>
        <v>2666.67</v>
      </c>
      <c r="K160" s="30">
        <f t="shared" si="16"/>
        <v>2666.67</v>
      </c>
      <c r="L160" s="30">
        <f t="shared" si="16"/>
        <v>2666.67</v>
      </c>
      <c r="M160" s="30">
        <f t="shared" si="16"/>
        <v>2666.67</v>
      </c>
      <c r="N160" s="30">
        <f t="shared" si="16"/>
        <v>2666.67</v>
      </c>
      <c r="O160" s="30">
        <f t="shared" si="16"/>
        <v>2666.67</v>
      </c>
      <c r="P160" s="11">
        <f>SUM(P159)</f>
        <v>32000.039999999994</v>
      </c>
    </row>
    <row r="161" spans="1:16" ht="12.75">
      <c r="A161" s="18"/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20"/>
    </row>
    <row r="162" spans="1:17" s="15" customFormat="1" ht="12.75">
      <c r="A162" s="37" t="s">
        <v>366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27"/>
    </row>
    <row r="163" spans="1:16" ht="12.75">
      <c r="A163" s="8" t="s">
        <v>253</v>
      </c>
      <c r="B163" s="9" t="s">
        <v>87</v>
      </c>
      <c r="C163" s="8" t="s">
        <v>85</v>
      </c>
      <c r="D163" s="10">
        <v>250</v>
      </c>
      <c r="E163" s="10">
        <v>250</v>
      </c>
      <c r="F163" s="10">
        <v>250</v>
      </c>
      <c r="G163" s="10">
        <v>250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1">
        <f aca="true" t="shared" si="17" ref="P163:P169">SUM(D163:O163)</f>
        <v>1000</v>
      </c>
    </row>
    <row r="164" spans="1:16" ht="12.75">
      <c r="A164" s="8" t="s">
        <v>151</v>
      </c>
      <c r="B164" s="9" t="s">
        <v>113</v>
      </c>
      <c r="C164" s="8" t="s">
        <v>112</v>
      </c>
      <c r="D164" s="10">
        <v>16000</v>
      </c>
      <c r="E164" s="10">
        <v>16000</v>
      </c>
      <c r="F164" s="10">
        <v>16000</v>
      </c>
      <c r="G164" s="10">
        <v>16000</v>
      </c>
      <c r="H164" s="10">
        <v>16000</v>
      </c>
      <c r="I164" s="10">
        <v>16000</v>
      </c>
      <c r="J164" s="10">
        <v>16000</v>
      </c>
      <c r="K164" s="10">
        <v>16000</v>
      </c>
      <c r="L164" s="10">
        <v>16000</v>
      </c>
      <c r="M164" s="10">
        <v>16000</v>
      </c>
      <c r="N164" s="10">
        <v>16000</v>
      </c>
      <c r="O164" s="10">
        <v>16000</v>
      </c>
      <c r="P164" s="11">
        <f t="shared" si="17"/>
        <v>192000</v>
      </c>
    </row>
    <row r="165" spans="1:16" ht="25.5">
      <c r="A165" s="8" t="s">
        <v>312</v>
      </c>
      <c r="B165" s="9" t="s">
        <v>336</v>
      </c>
      <c r="C165" s="8" t="s">
        <v>337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945</v>
      </c>
      <c r="K165" s="10">
        <v>0</v>
      </c>
      <c r="L165" s="10">
        <v>0</v>
      </c>
      <c r="M165" s="10"/>
      <c r="N165" s="10">
        <v>0</v>
      </c>
      <c r="O165" s="10">
        <v>0</v>
      </c>
      <c r="P165" s="11">
        <f t="shared" si="17"/>
        <v>945</v>
      </c>
    </row>
    <row r="166" spans="1:16" ht="25.5">
      <c r="A166" s="8" t="s">
        <v>176</v>
      </c>
      <c r="B166" s="9" t="s">
        <v>177</v>
      </c>
      <c r="C166" s="25" t="s">
        <v>178</v>
      </c>
      <c r="D166" s="10">
        <v>1500</v>
      </c>
      <c r="E166" s="10">
        <v>1500</v>
      </c>
      <c r="F166" s="10">
        <v>1500</v>
      </c>
      <c r="G166" s="10">
        <v>1500</v>
      </c>
      <c r="H166" s="10">
        <f>1500+250</f>
        <v>1750</v>
      </c>
      <c r="I166" s="10">
        <f>250+1500</f>
        <v>1750</v>
      </c>
      <c r="J166" s="10">
        <v>1750</v>
      </c>
      <c r="K166" s="10">
        <v>1750</v>
      </c>
      <c r="L166" s="10">
        <v>250</v>
      </c>
      <c r="M166" s="10">
        <v>1750</v>
      </c>
      <c r="N166" s="10">
        <v>1750</v>
      </c>
      <c r="O166" s="10">
        <v>1750</v>
      </c>
      <c r="P166" s="11">
        <f t="shared" si="17"/>
        <v>18500</v>
      </c>
    </row>
    <row r="167" spans="1:16" ht="12.75">
      <c r="A167" s="8" t="s">
        <v>319</v>
      </c>
      <c r="B167" s="9" t="s">
        <v>320</v>
      </c>
      <c r="C167" s="25" t="s">
        <v>321</v>
      </c>
      <c r="D167" s="10"/>
      <c r="E167" s="10"/>
      <c r="F167" s="10"/>
      <c r="G167" s="10"/>
      <c r="H167" s="10"/>
      <c r="I167" s="10"/>
      <c r="J167" s="10"/>
      <c r="K167" s="10"/>
      <c r="L167" s="10">
        <v>10000</v>
      </c>
      <c r="M167" s="10">
        <v>10000</v>
      </c>
      <c r="N167" s="10">
        <v>10000</v>
      </c>
      <c r="O167" s="10">
        <v>10000</v>
      </c>
      <c r="P167" s="11">
        <f t="shared" si="17"/>
        <v>40000</v>
      </c>
    </row>
    <row r="168" spans="1:16" ht="12.75">
      <c r="A168" s="8" t="s">
        <v>305</v>
      </c>
      <c r="B168" s="9" t="s">
        <v>306</v>
      </c>
      <c r="C168" s="25" t="s">
        <v>335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1850</v>
      </c>
      <c r="J168" s="10">
        <v>1850</v>
      </c>
      <c r="K168" s="10">
        <v>1850</v>
      </c>
      <c r="L168" s="10">
        <v>1850</v>
      </c>
      <c r="M168" s="10">
        <v>1850</v>
      </c>
      <c r="N168" s="10">
        <v>1850</v>
      </c>
      <c r="O168" s="10">
        <v>1850</v>
      </c>
      <c r="P168" s="11">
        <f t="shared" si="17"/>
        <v>12950</v>
      </c>
    </row>
    <row r="169" spans="1:16" ht="12.75">
      <c r="A169" s="8" t="s">
        <v>288</v>
      </c>
      <c r="B169" s="9" t="s">
        <v>279</v>
      </c>
      <c r="C169" s="8" t="s">
        <v>280</v>
      </c>
      <c r="D169" s="10">
        <v>2840</v>
      </c>
      <c r="E169" s="10">
        <v>2840</v>
      </c>
      <c r="F169" s="10">
        <v>2840</v>
      </c>
      <c r="G169" s="10">
        <v>2840</v>
      </c>
      <c r="H169" s="10">
        <v>2840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1">
        <f t="shared" si="17"/>
        <v>14200</v>
      </c>
    </row>
    <row r="170" spans="1:16" ht="12.75">
      <c r="A170" s="38"/>
      <c r="B170" s="35"/>
      <c r="C170" s="36"/>
      <c r="D170" s="30">
        <f aca="true" t="shared" si="18" ref="D170:I170">SUM(D163:D169)</f>
        <v>20590</v>
      </c>
      <c r="E170" s="30">
        <f t="shared" si="18"/>
        <v>20590</v>
      </c>
      <c r="F170" s="30">
        <f t="shared" si="18"/>
        <v>20590</v>
      </c>
      <c r="G170" s="30">
        <f t="shared" si="18"/>
        <v>20590</v>
      </c>
      <c r="H170" s="30">
        <f t="shared" si="18"/>
        <v>20590</v>
      </c>
      <c r="I170" s="30">
        <f t="shared" si="18"/>
        <v>19600</v>
      </c>
      <c r="J170" s="30">
        <f aca="true" t="shared" si="19" ref="J170:P170">SUM(J163:J169)</f>
        <v>20545</v>
      </c>
      <c r="K170" s="30">
        <f t="shared" si="19"/>
        <v>19600</v>
      </c>
      <c r="L170" s="30">
        <f t="shared" si="19"/>
        <v>28100</v>
      </c>
      <c r="M170" s="30">
        <f t="shared" si="19"/>
        <v>29600</v>
      </c>
      <c r="N170" s="30">
        <f t="shared" si="19"/>
        <v>29600</v>
      </c>
      <c r="O170" s="30">
        <f t="shared" si="19"/>
        <v>29600</v>
      </c>
      <c r="P170" s="11">
        <f t="shared" si="19"/>
        <v>279595</v>
      </c>
    </row>
    <row r="171" spans="1:16" ht="12.75">
      <c r="A171" s="23"/>
      <c r="B171" s="21"/>
      <c r="C171" s="24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20"/>
    </row>
    <row r="172" spans="1:17" s="15" customFormat="1" ht="12.75">
      <c r="A172" s="37" t="s">
        <v>367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27"/>
    </row>
    <row r="173" spans="1:16" ht="12.75">
      <c r="A173" s="8" t="s">
        <v>158</v>
      </c>
      <c r="B173" s="9" t="s">
        <v>157</v>
      </c>
      <c r="C173" s="8" t="s">
        <v>161</v>
      </c>
      <c r="D173" s="10">
        <v>2000</v>
      </c>
      <c r="E173" s="10">
        <v>2000</v>
      </c>
      <c r="F173" s="10">
        <v>2000</v>
      </c>
      <c r="G173" s="10">
        <v>2000</v>
      </c>
      <c r="H173" s="10">
        <v>2000</v>
      </c>
      <c r="I173" s="10">
        <v>2000</v>
      </c>
      <c r="J173" s="10">
        <v>2000</v>
      </c>
      <c r="K173" s="10">
        <v>2000</v>
      </c>
      <c r="L173" s="10">
        <v>2000</v>
      </c>
      <c r="M173" s="10">
        <v>2000</v>
      </c>
      <c r="N173" s="10">
        <v>2000</v>
      </c>
      <c r="O173" s="10">
        <v>0</v>
      </c>
      <c r="P173" s="11">
        <f>SUM(D173:O173)</f>
        <v>22000</v>
      </c>
    </row>
    <row r="174" spans="1:16" ht="12.75">
      <c r="A174" s="8" t="s">
        <v>160</v>
      </c>
      <c r="B174" s="9" t="s">
        <v>159</v>
      </c>
      <c r="C174" s="12" t="s">
        <v>161</v>
      </c>
      <c r="D174" s="10">
        <v>2000</v>
      </c>
      <c r="E174" s="10">
        <v>2000</v>
      </c>
      <c r="F174" s="10">
        <v>2000</v>
      </c>
      <c r="G174" s="10">
        <v>2000</v>
      </c>
      <c r="H174" s="10">
        <v>2000</v>
      </c>
      <c r="I174" s="10">
        <v>2000</v>
      </c>
      <c r="J174" s="10">
        <v>2000</v>
      </c>
      <c r="K174" s="10">
        <v>2000</v>
      </c>
      <c r="L174" s="10">
        <v>2000</v>
      </c>
      <c r="M174" s="10">
        <v>2000</v>
      </c>
      <c r="N174" s="10">
        <v>2000</v>
      </c>
      <c r="O174" s="10">
        <v>0</v>
      </c>
      <c r="P174" s="11">
        <f>SUM(D174:O174)</f>
        <v>22000</v>
      </c>
    </row>
    <row r="175" spans="1:16" ht="12.75">
      <c r="A175" s="38"/>
      <c r="B175" s="35"/>
      <c r="C175" s="36"/>
      <c r="D175" s="30">
        <f aca="true" t="shared" si="20" ref="D175:O175">SUM(D173:D174)</f>
        <v>4000</v>
      </c>
      <c r="E175" s="30">
        <f t="shared" si="20"/>
        <v>4000</v>
      </c>
      <c r="F175" s="30">
        <f t="shared" si="20"/>
        <v>4000</v>
      </c>
      <c r="G175" s="30">
        <f t="shared" si="20"/>
        <v>4000</v>
      </c>
      <c r="H175" s="30">
        <f t="shared" si="20"/>
        <v>4000</v>
      </c>
      <c r="I175" s="30">
        <f t="shared" si="20"/>
        <v>4000</v>
      </c>
      <c r="J175" s="30">
        <f t="shared" si="20"/>
        <v>4000</v>
      </c>
      <c r="K175" s="30">
        <f t="shared" si="20"/>
        <v>4000</v>
      </c>
      <c r="L175" s="30">
        <f t="shared" si="20"/>
        <v>4000</v>
      </c>
      <c r="M175" s="30">
        <f t="shared" si="20"/>
        <v>4000</v>
      </c>
      <c r="N175" s="30">
        <f t="shared" si="20"/>
        <v>4000</v>
      </c>
      <c r="O175" s="30">
        <f t="shared" si="20"/>
        <v>0</v>
      </c>
      <c r="P175" s="30">
        <f>SUM(P173:P174)</f>
        <v>44000</v>
      </c>
    </row>
    <row r="176" spans="1:17" s="15" customFormat="1" ht="12.75">
      <c r="A176" s="26"/>
      <c r="B176" s="7"/>
      <c r="C176" s="27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27"/>
    </row>
    <row r="177" spans="1:17" s="15" customFormat="1" ht="12.75">
      <c r="A177" s="39" t="s">
        <v>368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27"/>
    </row>
    <row r="178" spans="1:16" ht="12.75">
      <c r="A178" s="8" t="s">
        <v>254</v>
      </c>
      <c r="B178" s="9" t="s">
        <v>264</v>
      </c>
      <c r="C178" s="12" t="s">
        <v>13</v>
      </c>
      <c r="D178" s="10">
        <v>1500</v>
      </c>
      <c r="E178" s="10">
        <v>1500</v>
      </c>
      <c r="F178" s="10">
        <v>1500</v>
      </c>
      <c r="G178" s="10">
        <v>1500</v>
      </c>
      <c r="H178" s="10">
        <v>1500</v>
      </c>
      <c r="I178" s="10">
        <v>1869</v>
      </c>
      <c r="J178" s="10">
        <v>1500</v>
      </c>
      <c r="K178" s="10">
        <v>1865.4</v>
      </c>
      <c r="L178" s="10">
        <v>1816.43</v>
      </c>
      <c r="M178" s="10">
        <v>1500</v>
      </c>
      <c r="N178" s="10">
        <v>3424.09</v>
      </c>
      <c r="O178" s="10">
        <v>2007.59</v>
      </c>
      <c r="P178" s="11">
        <f>SUM(D178:O178)</f>
        <v>21482.51</v>
      </c>
    </row>
    <row r="179" spans="1:16" s="3" customFormat="1" ht="12.75">
      <c r="A179" s="38"/>
      <c r="B179" s="35"/>
      <c r="C179" s="36"/>
      <c r="D179" s="30">
        <f aca="true" t="shared" si="21" ref="D179:O179">SUM(D178:D178)</f>
        <v>1500</v>
      </c>
      <c r="E179" s="30">
        <f t="shared" si="21"/>
        <v>1500</v>
      </c>
      <c r="F179" s="30">
        <f t="shared" si="21"/>
        <v>1500</v>
      </c>
      <c r="G179" s="30">
        <f t="shared" si="21"/>
        <v>1500</v>
      </c>
      <c r="H179" s="30">
        <f t="shared" si="21"/>
        <v>1500</v>
      </c>
      <c r="I179" s="30">
        <f t="shared" si="21"/>
        <v>1869</v>
      </c>
      <c r="J179" s="30">
        <f t="shared" si="21"/>
        <v>1500</v>
      </c>
      <c r="K179" s="30">
        <f t="shared" si="21"/>
        <v>1865.4</v>
      </c>
      <c r="L179" s="30">
        <f t="shared" si="21"/>
        <v>1816.43</v>
      </c>
      <c r="M179" s="30">
        <f t="shared" si="21"/>
        <v>1500</v>
      </c>
      <c r="N179" s="30">
        <f t="shared" si="21"/>
        <v>3424.09</v>
      </c>
      <c r="O179" s="30">
        <f t="shared" si="21"/>
        <v>2007.59</v>
      </c>
      <c r="P179" s="11">
        <f>SUM(P178)</f>
        <v>21482.51</v>
      </c>
    </row>
    <row r="180" spans="1:16" ht="12.75">
      <c r="A180" s="23"/>
      <c r="B180" s="21"/>
      <c r="C180" s="24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20"/>
    </row>
    <row r="181" spans="1:17" s="15" customFormat="1" ht="12.75">
      <c r="A181" s="39" t="s">
        <v>369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27"/>
    </row>
    <row r="182" spans="1:16" ht="25.5">
      <c r="A182" s="8" t="s">
        <v>116</v>
      </c>
      <c r="B182" s="9" t="s">
        <v>117</v>
      </c>
      <c r="C182" s="12" t="s">
        <v>12</v>
      </c>
      <c r="D182" s="10">
        <v>11319.73</v>
      </c>
      <c r="E182" s="10">
        <v>12488.01</v>
      </c>
      <c r="F182" s="10">
        <v>13302.26</v>
      </c>
      <c r="G182" s="10">
        <v>11834.19</v>
      </c>
      <c r="H182" s="10">
        <v>12284.39</v>
      </c>
      <c r="I182" s="10">
        <v>11518.36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1">
        <f>SUM(D182:O182)</f>
        <v>72746.94</v>
      </c>
    </row>
    <row r="183" spans="1:16" ht="12.75">
      <c r="A183" s="8" t="s">
        <v>307</v>
      </c>
      <c r="B183" s="9" t="s">
        <v>308</v>
      </c>
      <c r="C183" s="12" t="s">
        <v>12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4404.5</v>
      </c>
      <c r="J183" s="10">
        <v>6583.72</v>
      </c>
      <c r="K183" s="10">
        <v>7321.4</v>
      </c>
      <c r="L183" s="10">
        <v>7178.42</v>
      </c>
      <c r="M183" s="10">
        <v>7325.38</v>
      </c>
      <c r="N183" s="10">
        <v>8049.74</v>
      </c>
      <c r="O183" s="10">
        <v>6829.94</v>
      </c>
      <c r="P183" s="11">
        <f>SUM(D183:O183)</f>
        <v>47693.1</v>
      </c>
    </row>
    <row r="184" spans="1:16" ht="12.75">
      <c r="A184" s="38"/>
      <c r="B184" s="35"/>
      <c r="C184" s="36"/>
      <c r="D184" s="30">
        <f>SUM(D182:D183)</f>
        <v>11319.73</v>
      </c>
      <c r="E184" s="30">
        <f aca="true" t="shared" si="22" ref="E184:O184">SUM(E182:E183)</f>
        <v>12488.01</v>
      </c>
      <c r="F184" s="30">
        <f t="shared" si="22"/>
        <v>13302.26</v>
      </c>
      <c r="G184" s="30">
        <f t="shared" si="22"/>
        <v>11834.19</v>
      </c>
      <c r="H184" s="30">
        <f t="shared" si="22"/>
        <v>12284.39</v>
      </c>
      <c r="I184" s="30">
        <f t="shared" si="22"/>
        <v>15922.86</v>
      </c>
      <c r="J184" s="30">
        <f t="shared" si="22"/>
        <v>6583.72</v>
      </c>
      <c r="K184" s="30">
        <f t="shared" si="22"/>
        <v>7321.4</v>
      </c>
      <c r="L184" s="30">
        <f t="shared" si="22"/>
        <v>7178.42</v>
      </c>
      <c r="M184" s="30">
        <f t="shared" si="22"/>
        <v>7325.38</v>
      </c>
      <c r="N184" s="30">
        <f t="shared" si="22"/>
        <v>8049.74</v>
      </c>
      <c r="O184" s="30">
        <f t="shared" si="22"/>
        <v>6829.94</v>
      </c>
      <c r="P184" s="30">
        <f>SUM(P182:P183)</f>
        <v>120440.04000000001</v>
      </c>
    </row>
    <row r="185" spans="1:16" s="27" customFormat="1" ht="12.75">
      <c r="A185" s="26"/>
      <c r="B185" s="7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4"/>
    </row>
    <row r="186" spans="1:17" s="15" customFormat="1" ht="12.75">
      <c r="A186" s="39" t="s">
        <v>370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27"/>
    </row>
    <row r="187" spans="1:16" ht="12.75">
      <c r="A187" s="8" t="s">
        <v>147</v>
      </c>
      <c r="B187" s="9" t="s">
        <v>148</v>
      </c>
      <c r="C187" s="17" t="s">
        <v>265</v>
      </c>
      <c r="D187" s="10">
        <v>2800</v>
      </c>
      <c r="E187" s="10">
        <v>2800</v>
      </c>
      <c r="F187" s="10">
        <v>2800</v>
      </c>
      <c r="G187" s="10">
        <v>2800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1">
        <f>SUM(D187:O187)</f>
        <v>11200</v>
      </c>
    </row>
    <row r="188" spans="1:16" ht="12.75">
      <c r="A188" s="8" t="s">
        <v>242</v>
      </c>
      <c r="B188" s="9" t="s">
        <v>243</v>
      </c>
      <c r="C188" s="17" t="s">
        <v>309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27450</v>
      </c>
      <c r="J188" s="10">
        <v>14700</v>
      </c>
      <c r="K188" s="10">
        <v>14700</v>
      </c>
      <c r="L188" s="10">
        <v>22950</v>
      </c>
      <c r="M188" s="10">
        <v>30300</v>
      </c>
      <c r="N188" s="10">
        <v>14400</v>
      </c>
      <c r="O188" s="10">
        <v>0</v>
      </c>
      <c r="P188" s="11">
        <f>SUM(D188:O188)</f>
        <v>124500</v>
      </c>
    </row>
    <row r="189" spans="1:16" ht="12.75">
      <c r="A189" s="38"/>
      <c r="B189" s="35"/>
      <c r="C189" s="36"/>
      <c r="D189" s="30">
        <f>SUM(D187:D188)</f>
        <v>2800</v>
      </c>
      <c r="E189" s="30">
        <f aca="true" t="shared" si="23" ref="E189:O189">SUM(E187:E188)</f>
        <v>2800</v>
      </c>
      <c r="F189" s="30">
        <f t="shared" si="23"/>
        <v>2800</v>
      </c>
      <c r="G189" s="30">
        <f t="shared" si="23"/>
        <v>2800</v>
      </c>
      <c r="H189" s="30">
        <f t="shared" si="23"/>
        <v>0</v>
      </c>
      <c r="I189" s="30">
        <f t="shared" si="23"/>
        <v>27450</v>
      </c>
      <c r="J189" s="30">
        <f t="shared" si="23"/>
        <v>14700</v>
      </c>
      <c r="K189" s="30">
        <f t="shared" si="23"/>
        <v>14700</v>
      </c>
      <c r="L189" s="30">
        <f t="shared" si="23"/>
        <v>22950</v>
      </c>
      <c r="M189" s="30">
        <f t="shared" si="23"/>
        <v>30300</v>
      </c>
      <c r="N189" s="30">
        <f t="shared" si="23"/>
        <v>14400</v>
      </c>
      <c r="O189" s="30">
        <f t="shared" si="23"/>
        <v>0</v>
      </c>
      <c r="P189" s="30">
        <f>SUM(P187:P188)</f>
        <v>135700</v>
      </c>
    </row>
    <row r="190" spans="1:16" s="27" customFormat="1" ht="12.75">
      <c r="A190" s="26"/>
      <c r="B190" s="7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4"/>
    </row>
    <row r="191" spans="1:16" ht="12.75">
      <c r="A191" s="38"/>
      <c r="B191" s="35"/>
      <c r="C191" s="36"/>
      <c r="D191" s="30">
        <f>D22+D26+D113+D118+D122+D127+D132+D138+D142+D148+D152+D156+D160+D170+D175+D179+D184+D189</f>
        <v>908296.8500000001</v>
      </c>
      <c r="E191" s="30">
        <f aca="true" t="shared" si="24" ref="E191:O191">E22+E26+E113+E118+E122+E127+E132+E138+E142+E148+E152+E156+E160+E170+E175+E179+E184+E189</f>
        <v>905406.91</v>
      </c>
      <c r="F191" s="30">
        <f t="shared" si="24"/>
        <v>848753.7400000001</v>
      </c>
      <c r="G191" s="30">
        <f t="shared" si="24"/>
        <v>667504.9099999999</v>
      </c>
      <c r="H191" s="30">
        <f t="shared" si="24"/>
        <v>857807.8</v>
      </c>
      <c r="I191" s="30">
        <f t="shared" si="24"/>
        <v>1154838.9300000002</v>
      </c>
      <c r="J191" s="30">
        <f t="shared" si="24"/>
        <v>1004894.56</v>
      </c>
      <c r="K191" s="30">
        <f t="shared" si="24"/>
        <v>1052844.4700000002</v>
      </c>
      <c r="L191" s="30">
        <f t="shared" si="24"/>
        <v>1119262.21</v>
      </c>
      <c r="M191" s="30">
        <f t="shared" si="24"/>
        <v>1158673.5099999998</v>
      </c>
      <c r="N191" s="30">
        <f t="shared" si="24"/>
        <v>1043481.0599999999</v>
      </c>
      <c r="O191" s="30">
        <f t="shared" si="24"/>
        <v>915502.9499999997</v>
      </c>
      <c r="P191" s="30">
        <f>SUM(D191:O191)</f>
        <v>11637267.900000002</v>
      </c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4" spans="1:16" ht="12.75">
      <c r="A194" s="35"/>
      <c r="B194" s="35"/>
      <c r="C194" s="35"/>
      <c r="D194" s="35"/>
      <c r="E194" s="35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0">
        <f>P22+P26+P113+P118+P122+P127+P132+P138+P142+P148+P152+P156+P160+P170+P175+P179+P184+P189</f>
        <v>11637267.899999997</v>
      </c>
    </row>
    <row r="199" spans="1:16" ht="1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</row>
    <row r="200" spans="1:16" ht="1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</row>
    <row r="201" ht="12.75">
      <c r="A201" s="2"/>
    </row>
    <row r="208" ht="12.75">
      <c r="H208" s="28"/>
    </row>
  </sheetData>
  <sheetProtection/>
  <mergeCells count="58">
    <mergeCell ref="F10:F11"/>
    <mergeCell ref="A115:P115"/>
    <mergeCell ref="K10:K11"/>
    <mergeCell ref="L10:L11"/>
    <mergeCell ref="P10:P11"/>
    <mergeCell ref="A8:P8"/>
    <mergeCell ref="A13:P13"/>
    <mergeCell ref="A24:P24"/>
    <mergeCell ref="J10:J11"/>
    <mergeCell ref="A113:C113"/>
    <mergeCell ref="A199:P199"/>
    <mergeCell ref="A200:P200"/>
    <mergeCell ref="A10:A11"/>
    <mergeCell ref="B10:B11"/>
    <mergeCell ref="C10:C11"/>
    <mergeCell ref="D10:D11"/>
    <mergeCell ref="A177:P177"/>
    <mergeCell ref="A172:P172"/>
    <mergeCell ref="A152:C152"/>
    <mergeCell ref="G10:G11"/>
    <mergeCell ref="A2:P2"/>
    <mergeCell ref="A28:P28"/>
    <mergeCell ref="A22:C22"/>
    <mergeCell ref="A26:C26"/>
    <mergeCell ref="N10:N11"/>
    <mergeCell ref="O10:O11"/>
    <mergeCell ref="M10:M11"/>
    <mergeCell ref="E10:E11"/>
    <mergeCell ref="H10:H11"/>
    <mergeCell ref="I10:I11"/>
    <mergeCell ref="A184:C184"/>
    <mergeCell ref="A160:C160"/>
    <mergeCell ref="A170:C170"/>
    <mergeCell ref="A175:C175"/>
    <mergeCell ref="A194:E194"/>
    <mergeCell ref="A191:C191"/>
    <mergeCell ref="A189:C189"/>
    <mergeCell ref="A186:P186"/>
    <mergeCell ref="A179:C179"/>
    <mergeCell ref="A162:P162"/>
    <mergeCell ref="A181:P181"/>
    <mergeCell ref="A150:P150"/>
    <mergeCell ref="A154:P154"/>
    <mergeCell ref="A158:P158"/>
    <mergeCell ref="A156:C156"/>
    <mergeCell ref="A118:C118"/>
    <mergeCell ref="A148:C148"/>
    <mergeCell ref="A144:P144"/>
    <mergeCell ref="A138:C138"/>
    <mergeCell ref="A134:P134"/>
    <mergeCell ref="A142:C142"/>
    <mergeCell ref="A140:P140"/>
    <mergeCell ref="A132:C132"/>
    <mergeCell ref="A129:P129"/>
    <mergeCell ref="A120:P120"/>
    <mergeCell ref="A122:C122"/>
    <mergeCell ref="A124:P124"/>
    <mergeCell ref="A127:C127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Alessandro Menezes</cp:lastModifiedBy>
  <cp:lastPrinted>2021-03-30T17:24:43Z</cp:lastPrinted>
  <dcterms:created xsi:type="dcterms:W3CDTF">2011-09-02T13:51:41Z</dcterms:created>
  <dcterms:modified xsi:type="dcterms:W3CDTF">2021-03-30T17:28:07Z</dcterms:modified>
  <cp:category/>
  <cp:version/>
  <cp:contentType/>
  <cp:contentStatus/>
</cp:coreProperties>
</file>