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20" sheetId="1" r:id="rId1"/>
  </sheets>
  <definedNames>
    <definedName name="_xlnm.Print_Area" localSheetId="0">'2020'!$A$1:$R$141</definedName>
  </definedNames>
  <calcPr fullCalcOnLoad="1"/>
</workbook>
</file>

<file path=xl/sharedStrings.xml><?xml version="1.0" encoding="utf-8"?>
<sst xmlns="http://schemas.openxmlformats.org/spreadsheetml/2006/main" count="287" uniqueCount="240">
  <si>
    <t>Total</t>
  </si>
  <si>
    <t>Serviços de Processamento de Dados</t>
  </si>
  <si>
    <t>Serviços de Auditoria</t>
  </si>
  <si>
    <t>Serviços de Radiologia</t>
  </si>
  <si>
    <t>Serviços de Lavanderia</t>
  </si>
  <si>
    <t>Serviços de Esterilização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</si>
  <si>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</si>
  <si>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</si>
  <si>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</si>
  <si>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</si>
  <si>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</si>
  <si>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</si>
  <si>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Auditoria Contábil</t>
  </si>
  <si>
    <t>01.07.2010</t>
  </si>
  <si>
    <t>15.02.2010</t>
  </si>
  <si>
    <t>11.04.2011</t>
  </si>
  <si>
    <t>Serviço de assesssoria e proteção radiológica</t>
  </si>
  <si>
    <t>02.12.2009</t>
  </si>
  <si>
    <t>01.03.2010</t>
  </si>
  <si>
    <t>Serviços Médicos</t>
  </si>
  <si>
    <t>03.03.2010</t>
  </si>
  <si>
    <t>04.03.2010</t>
  </si>
  <si>
    <t>01.03.2012</t>
  </si>
  <si>
    <t>10.03.2012</t>
  </si>
  <si>
    <t>Reprodução de Documentos</t>
  </si>
  <si>
    <t>Telecomunições e Internet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</si>
  <si>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</si>
  <si>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</si>
  <si>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</si>
  <si>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</si>
  <si>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</si>
  <si>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</si>
  <si>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</si>
  <si>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</si>
  <si>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Despesas com Reprodução de Documentos e locação de equipamentos</t>
  </si>
  <si>
    <t>Serviços de Coleta de Lixo Hospitalar</t>
  </si>
  <si>
    <t>Cartórios/Conselhos</t>
  </si>
  <si>
    <t>Serviços de Exames Laboratoriais</t>
  </si>
  <si>
    <t>15.02.2009</t>
  </si>
  <si>
    <t>11.04.2010</t>
  </si>
  <si>
    <t>Serviços de Reprodução de Documentos</t>
  </si>
  <si>
    <t>Lavagem e desinfecção de roupas</t>
  </si>
  <si>
    <t>Serviços de Locações Diversas</t>
  </si>
  <si>
    <t>24.461.229/0001-91</t>
  </si>
  <si>
    <t>08.517.361/0001-11</t>
  </si>
  <si>
    <t>O.M.I. Comércio e Manutenção de Equipamentos de Informática Ltda ME</t>
  </si>
  <si>
    <t>Seguros</t>
  </si>
  <si>
    <t>Gases Medicinais</t>
  </si>
  <si>
    <t>MARIA APARECIDA DE ARAUJO DIAS CONF.ME</t>
  </si>
  <si>
    <t>04.358.620/0001-58</t>
  </si>
  <si>
    <t>Uniformes</t>
  </si>
  <si>
    <t>Instalação e implantação com locação de Software destinado a digitalização de prontuários médicos eletrônicos certificado digitalmente com segurança e criptografia</t>
  </si>
  <si>
    <t>Fornecimento de gases e cessão de equipamentos.</t>
  </si>
  <si>
    <t>Confecção de uniformes para funcionários.</t>
  </si>
  <si>
    <t>CNPJ</t>
  </si>
  <si>
    <t xml:space="preserve">TOTAL GERAL </t>
  </si>
  <si>
    <t xml:space="preserve">Fábio Antonio Obici  -  Diretor Presidente        Assinatura: ______________________________   </t>
  </si>
  <si>
    <t>29.582.037/0001-57</t>
  </si>
  <si>
    <t>Plano de hospedagem Web</t>
  </si>
  <si>
    <t>ICONECTA Informática LTDA</t>
  </si>
  <si>
    <t>07.567.567/0001-93</t>
  </si>
  <si>
    <t>W</t>
  </si>
  <si>
    <t>CS Soluções em Software de Gestão Empresarial Ltda</t>
  </si>
  <si>
    <t>Instalação e Implantação, atualização e suporte de gestão de recursos humanos</t>
  </si>
  <si>
    <t>01.958.002/0001-50</t>
  </si>
  <si>
    <t>Instalação e Implantação com locação de software destinado a gestão ambulatorial - SALUTEM versão Web</t>
  </si>
  <si>
    <t>03.693.940/0001-00</t>
  </si>
  <si>
    <t>E - People soluções Ltda</t>
  </si>
  <si>
    <t>Licença de uso de software</t>
  </si>
  <si>
    <t>Serviços  de Segurança e Medicina do Trabalho</t>
  </si>
  <si>
    <t>Cocenas e Cocenas Medicina e Segurança do Trabalho Ltda</t>
  </si>
  <si>
    <t>10.934.496/0001-24</t>
  </si>
  <si>
    <t>PIESCO - ESTETICA , AUDITORIA E PERICIAS LTDA</t>
  </si>
  <si>
    <t>04.634.477/0001-80</t>
  </si>
  <si>
    <t>CANGUSSU SAMPAIO CLINICA MEDICA LTDA</t>
  </si>
  <si>
    <t>11.839.184/0001-02</t>
  </si>
  <si>
    <t>MEDASS PRESTACAO DE SERVICOS MEDICOS LTDA</t>
  </si>
  <si>
    <t>15.449.686/0001-70</t>
  </si>
  <si>
    <t>Prestação de servicços médicos  especializados de Oftalmologia</t>
  </si>
  <si>
    <t>Sapra Landauer Serv. De Assessoria e Prot. Radiologica Ltda</t>
  </si>
  <si>
    <t>50.429.810/0001-36</t>
  </si>
  <si>
    <t>Telefone</t>
  </si>
  <si>
    <t>Internet</t>
  </si>
  <si>
    <t>Serviços de Processamento de Dados/Software</t>
  </si>
  <si>
    <t>CLINICA DE DIAGNOSTICO POR IMAGEM M &amp; M LTDA</t>
  </si>
  <si>
    <t>Realização de ultrassonografia geral e procedimentos invasivos guiados por ultrassom</t>
  </si>
  <si>
    <t>07.658.643/0001-76</t>
  </si>
  <si>
    <t>Daltony Carlos Tavares Caetano Munhoz - ME</t>
  </si>
  <si>
    <t>Prestação de servicos de transporte VOIP, consistente na disponibilidade do transporte de sinal telefônico e de internet para transmissão e recepção</t>
  </si>
  <si>
    <t>19.634.343/0001-36</t>
  </si>
  <si>
    <t>Elaboração do PCMSO - Programa de Controle Médico e de Saúde Ocupacional</t>
  </si>
  <si>
    <t>prestação de servicços médicos  especializados de Endocrinologia</t>
  </si>
  <si>
    <t>prestação de servicços médicos  especializados de Cardiologia</t>
  </si>
  <si>
    <t>ANGELLA &amp; ROCHA LTDA</t>
  </si>
  <si>
    <t>66.873.332/0001-99</t>
  </si>
  <si>
    <t>MAIRA GARCIA MARTINS</t>
  </si>
  <si>
    <t>QUALYCARE SERVICOS EM SAUDE LTDA</t>
  </si>
  <si>
    <t>NORIMAR HERNANDES DIAS</t>
  </si>
  <si>
    <t>Prestação de serviços médicos especializados em Otorrinolaringologia</t>
  </si>
  <si>
    <t>Seguro Predial</t>
  </si>
  <si>
    <t>30.413.406/0001-67</t>
  </si>
  <si>
    <t>30.693.755/0001-80</t>
  </si>
  <si>
    <t>G. S. DE BRITO &amp; CIA LTDA</t>
  </si>
  <si>
    <t>22.087.291/0002-10</t>
  </si>
  <si>
    <t>Natalino Pereira Brito</t>
  </si>
  <si>
    <t>30.778.650/0001-23</t>
  </si>
  <si>
    <t>Prestação de serviço de controle de acesso - portaria</t>
  </si>
  <si>
    <t>Prestação de Serviços de Exames de Laboratório de Análises clínicas</t>
  </si>
  <si>
    <t>Prestação de Serviços Médicos Especializados de Dermatologia</t>
  </si>
  <si>
    <t>29.915.290/0001-85</t>
  </si>
  <si>
    <t>Prestação de serviços especializados em Endoscopia Digestiva Alta e Colonoscopia Diagnóstica</t>
  </si>
  <si>
    <t>24.968.314/0001-40</t>
  </si>
  <si>
    <t>ANTONIO CARLOS MARÃO</t>
  </si>
  <si>
    <t>30.727.799/0001-83</t>
  </si>
  <si>
    <t>CARLOS EDUARDO MENDONÇA DA ROCHA E CIA LTDA</t>
  </si>
  <si>
    <t>Prestação de serviços médicos especializados em Nefrologia</t>
  </si>
  <si>
    <t>11.643.091/0001-08</t>
  </si>
  <si>
    <t>INSTITUTO DE PATOLOGIA DE ARAÇATUBA LTDA</t>
  </si>
  <si>
    <t>51.106.110/0001-73</t>
  </si>
  <si>
    <t>Prestação de serviços médicos especializados em Anatomopatologia e Citopatologia</t>
  </si>
  <si>
    <t>PROMED SANTA ANGELA COMERCIO E REMOÇÕES LTDA</t>
  </si>
  <si>
    <t>Contrato de locação de veículo</t>
  </si>
  <si>
    <t>67.407.882/0001-85</t>
  </si>
  <si>
    <t>Salutem Desenvolvimento e Consultoria Ltda</t>
  </si>
  <si>
    <t>Felipe Grizzo</t>
  </si>
  <si>
    <t>Prestação de serviços médicos especializados em ortopedia</t>
  </si>
  <si>
    <t>30.073.266/0001-83</t>
  </si>
  <si>
    <t>ACS América -Alberto Francisco Costa Me.</t>
  </si>
  <si>
    <t>10.883.685/0001-15</t>
  </si>
  <si>
    <t>Serviços de Segurança</t>
  </si>
  <si>
    <t>Lavebras Gestão de Texteis S.A.</t>
  </si>
  <si>
    <t>JANEIRO</t>
  </si>
  <si>
    <t>FEVEREIRO</t>
  </si>
  <si>
    <t>MARÇO</t>
  </si>
  <si>
    <t>ABRIL</t>
  </si>
  <si>
    <t>06.272.575/0077-48</t>
  </si>
  <si>
    <t>J Barros Clinica Medica Ltda</t>
  </si>
  <si>
    <t>Prestação de serviços médicos especializados em Neurologia</t>
  </si>
  <si>
    <t>32.367.376/0001-25</t>
  </si>
  <si>
    <t>SALUTEM SOLUCOES TECNOLOGICAS LTDA</t>
  </si>
  <si>
    <t>Prestação de serviços médicos especializados de Cirurgia Vascular</t>
  </si>
  <si>
    <t>32.555.313/0001-00</t>
  </si>
  <si>
    <t>Centro Médico Cerqueira Cesar Ltda ME</t>
  </si>
  <si>
    <t>Prestação de serviços médicos especializados de Neurologia</t>
  </si>
  <si>
    <t>13.664.994/0001-92</t>
  </si>
  <si>
    <t>Prestação de serviços médicos especializados de Pneumologia</t>
  </si>
  <si>
    <t>32.786.058/0001-07</t>
  </si>
  <si>
    <t>Aguinaldo Longo Filho</t>
  </si>
  <si>
    <t>Caetano Oftalmologia Ltda</t>
  </si>
  <si>
    <t>Localmed Diagnósticos Médicos</t>
  </si>
  <si>
    <t>Prestação de serviços médicos especializados de Cirurgia Plástica</t>
  </si>
  <si>
    <t>32.396.642/0001-48</t>
  </si>
  <si>
    <t>Prestação de serviços de Capsulotomia Yag Laser</t>
  </si>
  <si>
    <t>11.510.215/0001-79</t>
  </si>
  <si>
    <t>Prestação de serviços de radiologia e diagnósticos por imagem</t>
  </si>
  <si>
    <t>22.688.290/0001-40</t>
  </si>
  <si>
    <t>GUIZZO CONTROLE DE VETORES E PRAGAS EIRELI EPP</t>
  </si>
  <si>
    <t>Serviços na área Controle de Vetores,
Pragas, Limpeza e Higienização de Caixas d' Água</t>
  </si>
  <si>
    <t>30.114.514/0001-39</t>
  </si>
  <si>
    <t>GVTECH Soluções em Técnologia da Informação LTDA</t>
  </si>
  <si>
    <t>15.834.731/0001-00</t>
  </si>
  <si>
    <t>Da Matta &amp; Grandella Serviços Médicos LTDA</t>
  </si>
  <si>
    <t>Prestação de Serviços Médicos Especializados de Gastroenterologia, Endoscopia Digestiva Alta e Colonoscopia</t>
  </si>
  <si>
    <t>21.943.385/0001-09</t>
  </si>
  <si>
    <t>Prestação de Serviços Médicos especializados de Otorrinolaringologia</t>
  </si>
  <si>
    <t>10.318.975/0001-16</t>
  </si>
  <si>
    <t>CLINICA MEDICA PAGANI LTDA</t>
  </si>
  <si>
    <t>Talita Jacon Cezare</t>
  </si>
  <si>
    <t>Mariana Thais Secondo Silva</t>
  </si>
  <si>
    <t>Falbo Serviços Médicos Ltda</t>
  </si>
  <si>
    <t>Castro e Ribeiro Serviços Médicos Ltda</t>
  </si>
  <si>
    <t>Prestação de Serviços Médicos Especializados em Alergologia e Imunologia</t>
  </si>
  <si>
    <t>30.246.468/0001-21</t>
  </si>
  <si>
    <t>Prestação de Serviços Médicos Especializados em Anestesiologia</t>
  </si>
  <si>
    <t>34.085.331/0001-93</t>
  </si>
  <si>
    <t>Oxetil Industria e Comercio de Procutos Esterilizados EIRELI EPP</t>
  </si>
  <si>
    <t>Seviços de coleta, processamento e/ou esterilização de materiais médico-hospitalares</t>
  </si>
  <si>
    <t>74.554.189/0001-09</t>
  </si>
  <si>
    <t>Allianz Seguros S.A.</t>
  </si>
  <si>
    <t>61.573.796/0001-66</t>
  </si>
  <si>
    <t>Talles Bazeia Lima</t>
  </si>
  <si>
    <t>Prestação de Serviços Médicos Especializados de Gastroenterologia</t>
  </si>
  <si>
    <t>33.588.707/0001-10</t>
  </si>
  <si>
    <t>OSWALDO MELO DA ROCHA</t>
  </si>
  <si>
    <t>Prestação de Serviços Médicos especializados em Reumatologia</t>
  </si>
  <si>
    <t>34.406.171/0001-37</t>
  </si>
  <si>
    <t>Serviços de Dedetização</t>
  </si>
  <si>
    <t>Monte Azul Engenharia Ambiental Ltda</t>
  </si>
  <si>
    <t>Coleta, Transporte, Tratamento e Disposição Final dos Resíduos Hospitalares</t>
  </si>
  <si>
    <t>07.474.132/0001-02</t>
  </si>
  <si>
    <t>Martins dos Anjos Serviços</t>
  </si>
  <si>
    <t>MAGOLBO MEDICINA INTEGRADA LTDA</t>
  </si>
  <si>
    <t>Prestação de serviços médicos especializados de Dermatologia</t>
  </si>
  <si>
    <t>35.610.119/0001-60</t>
  </si>
  <si>
    <t>PALACIO SERVIÇOS MÉDICOS E ASSESSORIA EM SAUDE</t>
  </si>
  <si>
    <t>LGA SERVIÇOS MÉDICOS S/S LTDA</t>
  </si>
  <si>
    <t>Prestação de serviços médicos especializados de Ortopedia</t>
  </si>
  <si>
    <t>35.067.385/0001-99</t>
  </si>
  <si>
    <t>28.110.950/0001-98</t>
  </si>
  <si>
    <t>OTNIEL ALVES RODRIGUES MATA ME</t>
  </si>
  <si>
    <t>CLINICA DE CARDOLOGIA CASTANHO LTDA ME</t>
  </si>
  <si>
    <t>Instalação e Implantação com locação de Software destinado a
envio de alerta SMS para pacientes</t>
  </si>
  <si>
    <t>21.925.019/0001-19</t>
  </si>
  <si>
    <t>Prestação de serviços médicos especializados de Cardiologia</t>
  </si>
  <si>
    <t>28.038.559/0001-20</t>
  </si>
  <si>
    <t>EDSON RICARDO EIDI TAKAGI</t>
  </si>
  <si>
    <t>Prestação de serviços
médicos especializados de Urologia</t>
  </si>
  <si>
    <t>35.740.343/0001-77</t>
  </si>
  <si>
    <t>Valor da Despesa no Exercício (2020)</t>
  </si>
  <si>
    <t>Serviços de Matriciamento</t>
  </si>
  <si>
    <t>Instituto S. Roucourt S/S</t>
  </si>
  <si>
    <t>Serviços médicos para desenvolvimento e manutenção do projeto para matriciamento</t>
  </si>
  <si>
    <t>00.152.246/0001-89</t>
  </si>
  <si>
    <t>SYSPEC INFORMATICA</t>
  </si>
  <si>
    <t>ROSA E SECCO MALAGUTTE SERVIÇO</t>
  </si>
  <si>
    <t>MAZZUCCA E FIORINI SERVICOS DE SAUDE</t>
  </si>
  <si>
    <t>24.326.677/0001-82</t>
  </si>
  <si>
    <t>36.440.656/0001-72</t>
  </si>
  <si>
    <t>Licenciamento de Programa de computador e a prestação de serviços de suporte técnico</t>
  </si>
  <si>
    <t>67.220.871/0001-91</t>
  </si>
  <si>
    <t>HIDROQUIMICA LABORATORIO E SERVIÇOS DE CONTROLE DE QUALIDADE DE AGUAS LTDA</t>
  </si>
  <si>
    <t>Serviços laboratoriais de Controle de Agua de Abastecimento</t>
  </si>
  <si>
    <t>10.613.946/0001-87</t>
  </si>
  <si>
    <t>Master Prime Auditoria e assessoria Contabil EIRELI</t>
  </si>
  <si>
    <t>Nucleo Fiscal</t>
  </si>
  <si>
    <t>Administração e monitoramento d Banco de Dados Oracle</t>
  </si>
  <si>
    <t>02.728.036/0001-11</t>
  </si>
  <si>
    <t>13.797.961/0001-10</t>
  </si>
  <si>
    <t>TecnoLaser Cartuchos Ltda</t>
  </si>
  <si>
    <t>05.978.864/0001-04</t>
  </si>
  <si>
    <t>RELAÇÃO DE CONTRATOS EXECUTADOS EM 2020</t>
  </si>
  <si>
    <t>Serviços de Consultoria</t>
  </si>
  <si>
    <t>Consultoria Fiscal</t>
  </si>
  <si>
    <t>Serviços Gerais</t>
  </si>
  <si>
    <t>SODEXO PASS DO BRASIL SERVIÇOS E COMERCIO S.A.</t>
  </si>
  <si>
    <t>69.034.668/0001-56</t>
  </si>
  <si>
    <t xml:space="preserve">Prestação de serviços no ramo de alimentação </t>
  </si>
  <si>
    <t>Benefício</t>
  </si>
  <si>
    <t>MM CLINICA VACULAR E MEDICINA INTENSIVA LTDA</t>
  </si>
  <si>
    <t>37.737.349/0001-10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</si>
</sst>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;@"/>
    <numFmt numFmtId="179" formatCode="[$-416]dddd\,\ d&quot; de &quot;mmmm&quot; de &quot;yyyy"/>
    <numFmt numFmtId="180" formatCode="&quot;R$&quot;\ #,##0.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u val="single"/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21" fillId="0" borderId="10" xfId="0" applyFont="1" applyFill="1" applyBorder="1" applyAlignment="1">
      <alignment wrapText="1"/>
    </xf>
    <xf numFmtId="0" fontId="22" fillId="0" borderId="0" xfId="51" applyFont="1" applyFill="1" applyAlignment="1">
      <alignment horizontal="left"/>
      <protection/>
    </xf>
    <xf numFmtId="178" fontId="21" fillId="0" borderId="0" xfId="0" applyNumberFormat="1" applyFont="1" applyAlignment="1">
      <alignment wrapText="1"/>
    </xf>
    <xf numFmtId="17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8" fontId="23" fillId="7" borderId="10" xfId="0" applyNumberFormat="1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177" fontId="23" fillId="19" borderId="11" xfId="67" applyFont="1" applyFill="1" applyBorder="1" applyAlignment="1">
      <alignment horizontal="center" vertical="center" wrapText="1"/>
    </xf>
    <xf numFmtId="0" fontId="23" fillId="7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78" fontId="21" fillId="33" borderId="10" xfId="0" applyNumberFormat="1" applyFont="1" applyFill="1" applyBorder="1" applyAlignment="1">
      <alignment wrapText="1"/>
    </xf>
    <xf numFmtId="178" fontId="21" fillId="0" borderId="10" xfId="0" applyNumberFormat="1" applyFont="1" applyBorder="1" applyAlignment="1">
      <alignment wrapText="1"/>
    </xf>
    <xf numFmtId="178" fontId="21" fillId="0" borderId="10" xfId="0" applyNumberFormat="1" applyFont="1" applyFill="1" applyBorder="1" applyAlignment="1">
      <alignment wrapText="1"/>
    </xf>
    <xf numFmtId="178" fontId="21" fillId="7" borderId="10" xfId="0" applyNumberFormat="1" applyFont="1" applyFill="1" applyBorder="1" applyAlignment="1">
      <alignment wrapText="1"/>
    </xf>
    <xf numFmtId="0" fontId="24" fillId="7" borderId="1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178" fontId="21" fillId="7" borderId="12" xfId="0" applyNumberFormat="1" applyFont="1" applyFill="1" applyBorder="1" applyAlignment="1">
      <alignment wrapText="1"/>
    </xf>
    <xf numFmtId="178" fontId="21" fillId="7" borderId="13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178" fontId="21" fillId="0" borderId="14" xfId="0" applyNumberFormat="1" applyFont="1" applyFill="1" applyBorder="1" applyAlignment="1">
      <alignment wrapText="1"/>
    </xf>
    <xf numFmtId="178" fontId="21" fillId="0" borderId="0" xfId="0" applyNumberFormat="1" applyFont="1" applyFill="1" applyBorder="1" applyAlignment="1">
      <alignment wrapText="1"/>
    </xf>
    <xf numFmtId="178" fontId="21" fillId="0" borderId="0" xfId="0" applyNumberFormat="1" applyFont="1" applyFill="1" applyBorder="1" applyAlignment="1">
      <alignment vertical="center" wrapText="1"/>
    </xf>
    <xf numFmtId="178" fontId="21" fillId="0" borderId="15" xfId="0" applyNumberFormat="1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178" fontId="21" fillId="7" borderId="14" xfId="0" applyNumberFormat="1" applyFont="1" applyFill="1" applyBorder="1" applyAlignment="1">
      <alignment wrapText="1"/>
    </xf>
    <xf numFmtId="178" fontId="21" fillId="7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3" fillId="7" borderId="1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3" fillId="7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78" fontId="21" fillId="7" borderId="10" xfId="0" applyNumberFormat="1" applyFont="1" applyFill="1" applyBorder="1" applyAlignment="1">
      <alignment/>
    </xf>
    <xf numFmtId="178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77" fontId="21" fillId="0" borderId="10" xfId="67" applyFont="1" applyFill="1" applyBorder="1" applyAlignment="1">
      <alignment horizontal="center" vertical="center"/>
    </xf>
    <xf numFmtId="178" fontId="21" fillId="0" borderId="10" xfId="0" applyNumberFormat="1" applyFont="1" applyBorder="1" applyAlignment="1">
      <alignment/>
    </xf>
    <xf numFmtId="178" fontId="21" fillId="0" borderId="14" xfId="0" applyNumberFormat="1" applyFont="1" applyBorder="1" applyAlignment="1">
      <alignment wrapText="1"/>
    </xf>
    <xf numFmtId="178" fontId="21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vertical="center" wrapText="1"/>
    </xf>
    <xf numFmtId="0" fontId="24" fillId="7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8" fontId="21" fillId="0" borderId="10" xfId="0" applyNumberFormat="1" applyFont="1" applyFill="1" applyBorder="1" applyAlignment="1">
      <alignment vertical="center" wrapText="1"/>
    </xf>
    <xf numFmtId="178" fontId="21" fillId="7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51" applyFont="1" applyFill="1" applyAlignment="1">
      <alignment horizontal="left" vertical="center"/>
      <protection/>
    </xf>
    <xf numFmtId="0" fontId="21" fillId="0" borderId="0" xfId="0" applyFont="1" applyAlignment="1">
      <alignment vertical="center"/>
    </xf>
    <xf numFmtId="177" fontId="21" fillId="0" borderId="10" xfId="67" applyFont="1" applyFill="1" applyBorder="1" applyAlignment="1">
      <alignment horizontal="center" vertical="center" wrapText="1"/>
    </xf>
    <xf numFmtId="177" fontId="24" fillId="7" borderId="10" xfId="67" applyFont="1" applyFill="1" applyBorder="1" applyAlignment="1">
      <alignment vertical="center" wrapText="1"/>
    </xf>
    <xf numFmtId="177" fontId="24" fillId="0" borderId="0" xfId="67" applyFont="1" applyFill="1" applyBorder="1" applyAlignment="1">
      <alignment vertical="center" wrapText="1"/>
    </xf>
    <xf numFmtId="177" fontId="21" fillId="0" borderId="10" xfId="67" applyFont="1" applyFill="1" applyBorder="1" applyAlignment="1">
      <alignment vertical="center" wrapText="1"/>
    </xf>
    <xf numFmtId="177" fontId="21" fillId="0" borderId="0" xfId="67" applyFont="1" applyFill="1" applyBorder="1" applyAlignment="1">
      <alignment vertical="center" wrapText="1"/>
    </xf>
    <xf numFmtId="177" fontId="24" fillId="7" borderId="10" xfId="67" applyFont="1" applyFill="1" applyBorder="1" applyAlignment="1">
      <alignment horizontal="center" vertical="center" wrapText="1"/>
    </xf>
    <xf numFmtId="177" fontId="24" fillId="0" borderId="0" xfId="67" applyFont="1" applyFill="1" applyBorder="1" applyAlignment="1">
      <alignment horizontal="center" vertical="center" wrapText="1"/>
    </xf>
    <xf numFmtId="177" fontId="21" fillId="0" borderId="10" xfId="67" applyFont="1" applyFill="1" applyBorder="1" applyAlignment="1">
      <alignment vertical="center"/>
    </xf>
    <xf numFmtId="177" fontId="24" fillId="7" borderId="10" xfId="67" applyFont="1" applyFill="1" applyBorder="1" applyAlignment="1">
      <alignment vertical="center"/>
    </xf>
    <xf numFmtId="177" fontId="23" fillId="0" borderId="0" xfId="67" applyFont="1" applyFill="1" applyBorder="1" applyAlignment="1">
      <alignment vertical="center"/>
    </xf>
    <xf numFmtId="177" fontId="21" fillId="34" borderId="10" xfId="67" applyFont="1" applyFill="1" applyBorder="1" applyAlignment="1">
      <alignment vertical="center"/>
    </xf>
    <xf numFmtId="177" fontId="22" fillId="0" borderId="0" xfId="67" applyFont="1" applyAlignment="1">
      <alignment horizontal="left" vertical="center"/>
    </xf>
    <xf numFmtId="177" fontId="21" fillId="0" borderId="0" xfId="67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177" fontId="24" fillId="7" borderId="10" xfId="0" applyNumberFormat="1" applyFont="1" applyFill="1" applyBorder="1" applyAlignment="1">
      <alignment vertical="center" wrapText="1"/>
    </xf>
    <xf numFmtId="177" fontId="21" fillId="0" borderId="10" xfId="0" applyNumberFormat="1" applyFont="1" applyFill="1" applyBorder="1" applyAlignment="1">
      <alignment vertical="center" wrapText="1"/>
    </xf>
    <xf numFmtId="177" fontId="21" fillId="7" borderId="10" xfId="0" applyNumberFormat="1" applyFont="1" applyFill="1" applyBorder="1" applyAlignment="1">
      <alignment vertical="center" wrapText="1"/>
    </xf>
    <xf numFmtId="0" fontId="21" fillId="7" borderId="10" xfId="0" applyNumberFormat="1" applyFont="1" applyFill="1" applyBorder="1" applyAlignment="1">
      <alignment horizontal="left" vertical="center" wrapText="1"/>
    </xf>
    <xf numFmtId="177" fontId="21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177" fontId="24" fillId="0" borderId="0" xfId="0" applyNumberFormat="1" applyFont="1" applyFill="1" applyBorder="1" applyAlignment="1">
      <alignment vertical="center" wrapText="1"/>
    </xf>
    <xf numFmtId="177" fontId="21" fillId="34" borderId="10" xfId="0" applyNumberFormat="1" applyFont="1" applyFill="1" applyBorder="1" applyAlignment="1">
      <alignment vertical="center" wrapText="1"/>
    </xf>
    <xf numFmtId="177" fontId="21" fillId="0" borderId="10" xfId="0" applyNumberFormat="1" applyFont="1" applyFill="1" applyBorder="1" applyAlignment="1">
      <alignment horizontal="left" vertical="center" wrapText="1"/>
    </xf>
    <xf numFmtId="0" fontId="21" fillId="7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left" vertical="center" wrapText="1"/>
    </xf>
    <xf numFmtId="177" fontId="21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7" borderId="10" xfId="0" applyNumberFormat="1" applyFont="1" applyFill="1" applyBorder="1" applyAlignment="1">
      <alignment horizontal="left" vertical="center"/>
    </xf>
    <xf numFmtId="177" fontId="24" fillId="7" borderId="10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horizontal="left" vertical="center"/>
    </xf>
    <xf numFmtId="177" fontId="24" fillId="7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1" fillId="34" borderId="10" xfId="0" applyNumberFormat="1" applyFont="1" applyFill="1" applyBorder="1" applyAlignment="1">
      <alignment horizontal="left" vertical="center" wrapText="1"/>
    </xf>
    <xf numFmtId="177" fontId="21" fillId="34" borderId="10" xfId="67" applyFont="1" applyFill="1" applyBorder="1" applyAlignment="1">
      <alignment horizontal="center" vertical="center" wrapText="1"/>
    </xf>
    <xf numFmtId="177" fontId="21" fillId="34" borderId="10" xfId="67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177" fontId="21" fillId="0" borderId="10" xfId="67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67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/>
    </xf>
    <xf numFmtId="49" fontId="46" fillId="0" borderId="10" xfId="0" applyNumberFormat="1" applyFont="1" applyBorder="1" applyAlignment="1">
      <alignment horizontal="left" wrapText="1"/>
    </xf>
    <xf numFmtId="177" fontId="21" fillId="34" borderId="10" xfId="0" applyNumberFormat="1" applyFont="1" applyFill="1" applyBorder="1" applyAlignment="1">
      <alignment horizontal="left" vertical="center" wrapText="1"/>
    </xf>
    <xf numFmtId="2" fontId="21" fillId="0" borderId="10" xfId="67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/>
    </xf>
    <xf numFmtId="0" fontId="21" fillId="34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 wrapText="1"/>
    </xf>
    <xf numFmtId="177" fontId="21" fillId="34" borderId="10" xfId="67" applyFont="1" applyFill="1" applyBorder="1" applyAlignment="1">
      <alignment vertical="center" wrapText="1"/>
    </xf>
    <xf numFmtId="178" fontId="21" fillId="35" borderId="10" xfId="0" applyNumberFormat="1" applyFont="1" applyFill="1" applyBorder="1" applyAlignment="1">
      <alignment wrapText="1"/>
    </xf>
    <xf numFmtId="177" fontId="21" fillId="35" borderId="10" xfId="67" applyFont="1" applyFill="1" applyBorder="1" applyAlignment="1">
      <alignment horizontal="center" vertical="center" wrapText="1"/>
    </xf>
    <xf numFmtId="0" fontId="21" fillId="35" borderId="0" xfId="0" applyFont="1" applyFill="1" applyAlignment="1">
      <alignment/>
    </xf>
    <xf numFmtId="0" fontId="21" fillId="34" borderId="10" xfId="0" applyNumberFormat="1" applyFont="1" applyFill="1" applyBorder="1" applyAlignment="1">
      <alignment horizontal="left" vertical="center"/>
    </xf>
    <xf numFmtId="178" fontId="21" fillId="0" borderId="13" xfId="0" applyNumberFormat="1" applyFont="1" applyFill="1" applyBorder="1" applyAlignment="1">
      <alignment horizontal="center" vertical="center" wrapText="1"/>
    </xf>
    <xf numFmtId="177" fontId="24" fillId="7" borderId="10" xfId="67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vertical="center" wrapText="1"/>
    </xf>
    <xf numFmtId="177" fontId="27" fillId="7" borderId="12" xfId="67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rmal 3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85725</xdr:rowOff>
    </xdr:from>
    <xdr:to>
      <xdr:col>2</xdr:col>
      <xdr:colOff>1676400</xdr:colOff>
      <xdr:row>5</xdr:row>
      <xdr:rowOff>123825</xdr:rowOff>
    </xdr:to>
    <xdr:pic>
      <xdr:nvPicPr>
        <xdr:cNvPr id="1" name="Imagem 2" descr="C:\Users\DIRETOR\Desktop\Logo 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Z141"/>
  <sheetViews>
    <sheetView showGridLines="0" tabSelected="1" workbookViewId="0" topLeftCell="D115">
      <selection activeCell="R139" sqref="R139"/>
    </sheetView>
  </sheetViews>
  <sheetFormatPr defaultColWidth="9.140625" defaultRowHeight="15"/>
  <cols>
    <col min="1" max="1" width="74.8515625" style="3" hidden="1" customWidth="1"/>
    <col min="2" max="2" width="11.140625" style="4" hidden="1" customWidth="1"/>
    <col min="3" max="3" width="35.00390625" style="53" customWidth="1"/>
    <col min="4" max="4" width="15.8515625" style="87" bestFit="1" customWidth="1"/>
    <col min="5" max="5" width="34.421875" style="86" customWidth="1"/>
    <col min="6" max="6" width="9.28125" style="53" customWidth="1"/>
    <col min="7" max="7" width="12.8515625" style="53" customWidth="1"/>
    <col min="8" max="8" width="11.00390625" style="53" customWidth="1"/>
    <col min="9" max="9" width="9.7109375" style="53" customWidth="1"/>
    <col min="10" max="10" width="9.7109375" style="66" customWidth="1"/>
    <col min="11" max="11" width="10.421875" style="66" customWidth="1"/>
    <col min="12" max="12" width="10.140625" style="66" customWidth="1"/>
    <col min="13" max="13" width="9.28125" style="66" customWidth="1"/>
    <col min="14" max="14" width="9.28125" style="66" bestFit="1" customWidth="1"/>
    <col min="15" max="15" width="7.7109375" style="66" hidden="1" customWidth="1"/>
    <col min="16" max="16" width="8.8515625" style="66" hidden="1" customWidth="1"/>
    <col min="17" max="17" width="8.57421875" style="66" hidden="1" customWidth="1"/>
    <col min="18" max="18" width="16.140625" style="88" bestFit="1" customWidth="1"/>
    <col min="19" max="19" width="28.00390625" style="5" customWidth="1"/>
    <col min="20" max="16384" width="9.140625" style="5" customWidth="1"/>
  </cols>
  <sheetData>
    <row r="1" ht="11.25"/>
    <row r="2" spans="3:18" ht="11.25">
      <c r="C2" s="118" t="s">
        <v>230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ht="11.25"/>
    <row r="4" ht="11.25"/>
    <row r="5" ht="11.25"/>
    <row r="6" ht="11.25"/>
    <row r="7" spans="3:18" ht="22.5">
      <c r="C7" s="7" t="s">
        <v>8</v>
      </c>
      <c r="D7" s="9" t="s">
        <v>54</v>
      </c>
      <c r="E7" s="112" t="s">
        <v>9</v>
      </c>
      <c r="F7" s="8" t="s">
        <v>131</v>
      </c>
      <c r="G7" s="8" t="s">
        <v>132</v>
      </c>
      <c r="H7" s="8" t="s">
        <v>133</v>
      </c>
      <c r="I7" s="8" t="s">
        <v>134</v>
      </c>
      <c r="J7" s="8" t="s">
        <v>26</v>
      </c>
      <c r="K7" s="8" t="s">
        <v>27</v>
      </c>
      <c r="L7" s="8" t="s">
        <v>28</v>
      </c>
      <c r="M7" s="8" t="s">
        <v>29</v>
      </c>
      <c r="N7" s="8" t="s">
        <v>30</v>
      </c>
      <c r="O7" s="8" t="s">
        <v>31</v>
      </c>
      <c r="P7" s="8" t="s">
        <v>32</v>
      </c>
      <c r="Q7" s="8" t="s">
        <v>33</v>
      </c>
      <c r="R7" s="7" t="s">
        <v>208</v>
      </c>
    </row>
    <row r="8" spans="1:18" ht="11.25">
      <c r="A8" s="6" t="s">
        <v>6</v>
      </c>
      <c r="B8" s="6" t="s">
        <v>7</v>
      </c>
      <c r="C8" s="114" t="s">
        <v>83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18" s="10" customFormat="1" ht="33.75">
      <c r="A9" s="30" t="s">
        <v>1</v>
      </c>
      <c r="B9" s="30"/>
      <c r="C9" s="39" t="s">
        <v>139</v>
      </c>
      <c r="D9" s="67" t="s">
        <v>57</v>
      </c>
      <c r="E9" s="39" t="s">
        <v>65</v>
      </c>
      <c r="F9" s="57">
        <v>14900</v>
      </c>
      <c r="G9" s="57">
        <v>14900</v>
      </c>
      <c r="H9" s="57">
        <v>14900</v>
      </c>
      <c r="I9" s="57">
        <v>14900</v>
      </c>
      <c r="J9" s="54">
        <v>14900</v>
      </c>
      <c r="K9" s="54">
        <v>10926.67</v>
      </c>
      <c r="L9" s="54">
        <v>0</v>
      </c>
      <c r="M9" s="54">
        <v>0</v>
      </c>
      <c r="N9" s="54">
        <v>0</v>
      </c>
      <c r="O9" s="54"/>
      <c r="P9" s="54"/>
      <c r="Q9" s="54"/>
      <c r="R9" s="68">
        <f>SUM(F9:Q9)</f>
        <v>85426.67</v>
      </c>
    </row>
    <row r="10" spans="1:18" s="10" customFormat="1" ht="11.25">
      <c r="A10" s="11"/>
      <c r="B10" s="11"/>
      <c r="C10" s="45" t="s">
        <v>59</v>
      </c>
      <c r="D10" s="67" t="s">
        <v>60</v>
      </c>
      <c r="E10" s="69" t="s">
        <v>58</v>
      </c>
      <c r="F10" s="93">
        <v>0</v>
      </c>
      <c r="G10" s="93">
        <v>0</v>
      </c>
      <c r="H10" s="93">
        <v>0</v>
      </c>
      <c r="I10" s="93">
        <v>0</v>
      </c>
      <c r="J10" s="54">
        <v>2680</v>
      </c>
      <c r="K10" s="54">
        <v>0</v>
      </c>
      <c r="L10" s="54">
        <v>0</v>
      </c>
      <c r="M10" s="54">
        <v>0</v>
      </c>
      <c r="N10" s="54">
        <v>0</v>
      </c>
      <c r="O10" s="54"/>
      <c r="P10" s="54"/>
      <c r="Q10" s="54"/>
      <c r="R10" s="68">
        <f aca="true" t="shared" si="0" ref="R10:R15">SUM(F10:Q10)</f>
        <v>2680</v>
      </c>
    </row>
    <row r="11" spans="1:18" ht="22.5">
      <c r="A11" s="11" t="s">
        <v>61</v>
      </c>
      <c r="B11" s="11"/>
      <c r="C11" s="39" t="s">
        <v>62</v>
      </c>
      <c r="D11" s="67" t="s">
        <v>64</v>
      </c>
      <c r="E11" s="69" t="s">
        <v>63</v>
      </c>
      <c r="F11" s="57">
        <v>2000</v>
      </c>
      <c r="G11" s="57">
        <v>2000</v>
      </c>
      <c r="H11" s="57">
        <f>2000</f>
        <v>2000</v>
      </c>
      <c r="I11" s="57">
        <v>2000</v>
      </c>
      <c r="J11" s="54">
        <f>2000+2000</f>
        <v>4000</v>
      </c>
      <c r="K11" s="54">
        <v>0</v>
      </c>
      <c r="L11" s="54">
        <v>2000</v>
      </c>
      <c r="M11" s="54">
        <v>2000</v>
      </c>
      <c r="N11" s="54">
        <v>2000</v>
      </c>
      <c r="O11" s="54"/>
      <c r="P11" s="54"/>
      <c r="Q11" s="54"/>
      <c r="R11" s="68">
        <f t="shared" si="0"/>
        <v>18000</v>
      </c>
    </row>
    <row r="12" spans="1:18" s="106" customFormat="1" ht="22.5">
      <c r="A12" s="104" t="s">
        <v>61</v>
      </c>
      <c r="B12" s="104"/>
      <c r="C12" s="101" t="s">
        <v>62</v>
      </c>
      <c r="D12" s="89" t="s">
        <v>64</v>
      </c>
      <c r="E12" s="75" t="s">
        <v>225</v>
      </c>
      <c r="F12" s="103"/>
      <c r="G12" s="103"/>
      <c r="H12" s="103"/>
      <c r="I12" s="103"/>
      <c r="J12" s="90">
        <v>0</v>
      </c>
      <c r="K12" s="90">
        <v>0</v>
      </c>
      <c r="L12" s="90">
        <f>680+680+680</f>
        <v>2040</v>
      </c>
      <c r="M12" s="90">
        <v>680</v>
      </c>
      <c r="N12" s="90">
        <v>680</v>
      </c>
      <c r="O12" s="105"/>
      <c r="P12" s="105"/>
      <c r="Q12" s="105"/>
      <c r="R12" s="68">
        <f>SUM(F12:Q12)</f>
        <v>3400</v>
      </c>
    </row>
    <row r="13" spans="1:18" ht="45">
      <c r="A13" s="13"/>
      <c r="B13" s="13"/>
      <c r="C13" s="39" t="s">
        <v>123</v>
      </c>
      <c r="D13" s="67" t="s">
        <v>43</v>
      </c>
      <c r="E13" s="69" t="s">
        <v>51</v>
      </c>
      <c r="F13" s="57">
        <v>8950</v>
      </c>
      <c r="G13" s="57">
        <v>8950</v>
      </c>
      <c r="H13" s="57">
        <v>8950</v>
      </c>
      <c r="I13" s="57">
        <v>8950</v>
      </c>
      <c r="J13" s="54">
        <v>8950</v>
      </c>
      <c r="K13" s="54">
        <v>8950</v>
      </c>
      <c r="L13" s="54">
        <v>8950</v>
      </c>
      <c r="M13" s="54">
        <v>8950</v>
      </c>
      <c r="N13" s="54">
        <v>8950</v>
      </c>
      <c r="O13" s="54"/>
      <c r="P13" s="54"/>
      <c r="Q13" s="54"/>
      <c r="R13" s="68">
        <f t="shared" si="0"/>
        <v>80550</v>
      </c>
    </row>
    <row r="14" spans="1:18" ht="11.25">
      <c r="A14" s="12"/>
      <c r="B14" s="12"/>
      <c r="C14" s="39" t="s">
        <v>67</v>
      </c>
      <c r="D14" s="67" t="s">
        <v>66</v>
      </c>
      <c r="E14" s="69" t="s">
        <v>68</v>
      </c>
      <c r="F14" s="57">
        <v>2000</v>
      </c>
      <c r="G14" s="57">
        <v>2000</v>
      </c>
      <c r="H14" s="57">
        <v>2000</v>
      </c>
      <c r="I14" s="57">
        <v>2000</v>
      </c>
      <c r="J14" s="54">
        <v>2000</v>
      </c>
      <c r="K14" s="54">
        <v>2000</v>
      </c>
      <c r="L14" s="54">
        <v>2000</v>
      </c>
      <c r="M14" s="54">
        <v>2000</v>
      </c>
      <c r="N14" s="54">
        <v>2000</v>
      </c>
      <c r="O14" s="54"/>
      <c r="P14" s="54"/>
      <c r="Q14" s="54"/>
      <c r="R14" s="68">
        <f t="shared" si="0"/>
        <v>18000</v>
      </c>
    </row>
    <row r="15" spans="1:18" ht="22.5">
      <c r="A15" s="12"/>
      <c r="B15" s="12"/>
      <c r="C15" s="39" t="s">
        <v>159</v>
      </c>
      <c r="D15" s="67" t="s">
        <v>160</v>
      </c>
      <c r="E15" s="69" t="s">
        <v>68</v>
      </c>
      <c r="F15" s="57">
        <v>1106.28</v>
      </c>
      <c r="G15" s="57">
        <v>1106.28</v>
      </c>
      <c r="H15" s="57">
        <v>1106.28</v>
      </c>
      <c r="I15" s="57">
        <v>1106.28</v>
      </c>
      <c r="J15" s="54">
        <v>1106.28</v>
      </c>
      <c r="K15" s="54">
        <v>1106.28</v>
      </c>
      <c r="L15" s="54">
        <v>1200</v>
      </c>
      <c r="M15" s="54">
        <f>1200+400</f>
        <v>1600</v>
      </c>
      <c r="N15" s="54">
        <v>1200</v>
      </c>
      <c r="O15" s="54"/>
      <c r="P15" s="54"/>
      <c r="Q15" s="54"/>
      <c r="R15" s="68">
        <f t="shared" si="0"/>
        <v>10637.68</v>
      </c>
    </row>
    <row r="16" spans="1:18" ht="33.75">
      <c r="A16" s="12"/>
      <c r="B16" s="12"/>
      <c r="C16" s="39" t="s">
        <v>199</v>
      </c>
      <c r="D16" s="89" t="s">
        <v>202</v>
      </c>
      <c r="E16" s="75" t="s">
        <v>201</v>
      </c>
      <c r="F16" s="57">
        <v>10750</v>
      </c>
      <c r="G16" s="57">
        <v>10750</v>
      </c>
      <c r="H16" s="57">
        <v>10750</v>
      </c>
      <c r="I16" s="57">
        <v>10750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/>
      <c r="P16" s="54"/>
      <c r="Q16" s="54"/>
      <c r="R16" s="68">
        <f>SUM(F16:Q16)</f>
        <v>43000</v>
      </c>
    </row>
    <row r="17" spans="1:18" ht="22.5">
      <c r="A17" s="12"/>
      <c r="B17" s="12"/>
      <c r="C17" s="39" t="s">
        <v>213</v>
      </c>
      <c r="D17" s="89" t="s">
        <v>219</v>
      </c>
      <c r="E17" s="75" t="s">
        <v>218</v>
      </c>
      <c r="F17" s="57"/>
      <c r="G17" s="57"/>
      <c r="H17" s="57"/>
      <c r="I17" s="57"/>
      <c r="J17" s="54">
        <v>12967</v>
      </c>
      <c r="K17" s="90">
        <v>19567</v>
      </c>
      <c r="L17" s="54">
        <v>19567</v>
      </c>
      <c r="M17" s="54">
        <v>19567</v>
      </c>
      <c r="N17" s="54">
        <v>19567</v>
      </c>
      <c r="O17" s="54"/>
      <c r="P17" s="54"/>
      <c r="Q17" s="54"/>
      <c r="R17" s="68">
        <f>SUM(F17:Q17)</f>
        <v>91235</v>
      </c>
    </row>
    <row r="18" spans="1:18" ht="11.25">
      <c r="A18" s="12" t="s">
        <v>17</v>
      </c>
      <c r="B18" s="12" t="s">
        <v>11</v>
      </c>
      <c r="C18" s="46" t="s">
        <v>0</v>
      </c>
      <c r="D18" s="71"/>
      <c r="E18" s="70"/>
      <c r="F18" s="55">
        <f>SUM(F9:F17)</f>
        <v>39706.28</v>
      </c>
      <c r="G18" s="55">
        <f aca="true" t="shared" si="1" ref="G18:M18">SUM(G9:G17)</f>
        <v>39706.28</v>
      </c>
      <c r="H18" s="55">
        <f t="shared" si="1"/>
        <v>39706.28</v>
      </c>
      <c r="I18" s="55">
        <f t="shared" si="1"/>
        <v>39706.28</v>
      </c>
      <c r="J18" s="55">
        <f t="shared" si="1"/>
        <v>46603.28</v>
      </c>
      <c r="K18" s="55">
        <f t="shared" si="1"/>
        <v>42549.95</v>
      </c>
      <c r="L18" s="55">
        <f t="shared" si="1"/>
        <v>35757</v>
      </c>
      <c r="M18" s="55">
        <f t="shared" si="1"/>
        <v>34797</v>
      </c>
      <c r="N18" s="55">
        <f>SUM(N9:N17)</f>
        <v>34397</v>
      </c>
      <c r="O18" s="55">
        <f>SUM(O9:O16)</f>
        <v>0</v>
      </c>
      <c r="P18" s="55">
        <f>SUM(P9:P16)</f>
        <v>0</v>
      </c>
      <c r="Q18" s="55">
        <f>SUM(Q9:Q16)</f>
        <v>0</v>
      </c>
      <c r="R18" s="68">
        <f>SUM(F18:Q18)</f>
        <v>352929.35</v>
      </c>
    </row>
    <row r="19" spans="1:18" ht="11.25">
      <c r="A19" s="14"/>
      <c r="B19" s="15"/>
      <c r="C19" s="19"/>
      <c r="D19" s="73"/>
      <c r="E19" s="72"/>
      <c r="F19" s="19"/>
      <c r="G19" s="19"/>
      <c r="H19" s="19"/>
      <c r="I19" s="19"/>
      <c r="J19" s="56"/>
      <c r="K19" s="56"/>
      <c r="L19" s="56"/>
      <c r="M19" s="56"/>
      <c r="N19" s="56"/>
      <c r="O19" s="56"/>
      <c r="P19" s="56"/>
      <c r="Q19" s="56"/>
      <c r="R19" s="74"/>
    </row>
    <row r="20" spans="1:19" ht="11.25">
      <c r="A20" s="17"/>
      <c r="B20" s="18"/>
      <c r="C20" s="114" t="s">
        <v>19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6"/>
    </row>
    <row r="21" spans="1:18" ht="22.5">
      <c r="A21" s="13"/>
      <c r="B21" s="13"/>
      <c r="C21" s="39" t="s">
        <v>147</v>
      </c>
      <c r="D21" s="96" t="s">
        <v>158</v>
      </c>
      <c r="E21" s="97" t="s">
        <v>150</v>
      </c>
      <c r="F21" s="57">
        <v>7260</v>
      </c>
      <c r="G21" s="57">
        <v>5445</v>
      </c>
      <c r="H21" s="57">
        <v>5665</v>
      </c>
      <c r="I21" s="57">
        <v>5142.5</v>
      </c>
      <c r="J21" s="54">
        <v>6600</v>
      </c>
      <c r="K21" s="90">
        <v>6105</v>
      </c>
      <c r="L21" s="54">
        <v>7150</v>
      </c>
      <c r="M21" s="54">
        <v>8690</v>
      </c>
      <c r="N21" s="54">
        <v>6765</v>
      </c>
      <c r="O21" s="54"/>
      <c r="P21" s="54"/>
      <c r="Q21" s="54"/>
      <c r="R21" s="68">
        <f aca="true" t="shared" si="2" ref="R21:R38">SUM(F21:Q21)</f>
        <v>58822.5</v>
      </c>
    </row>
    <row r="22" spans="1:18" ht="22.5">
      <c r="A22" s="13"/>
      <c r="B22" s="13"/>
      <c r="C22" s="39" t="s">
        <v>112</v>
      </c>
      <c r="D22" s="67" t="s">
        <v>113</v>
      </c>
      <c r="E22" s="69" t="s">
        <v>98</v>
      </c>
      <c r="F22" s="57">
        <v>3479</v>
      </c>
      <c r="G22" s="57">
        <v>2887.8</v>
      </c>
      <c r="H22" s="57">
        <v>3396.6</v>
      </c>
      <c r="I22" s="57">
        <v>2571.5</v>
      </c>
      <c r="J22" s="54">
        <v>2282.8</v>
      </c>
      <c r="K22" s="90">
        <v>2282.8</v>
      </c>
      <c r="L22" s="54">
        <v>2502.8</v>
      </c>
      <c r="M22" s="54">
        <v>3396.6</v>
      </c>
      <c r="N22" s="54">
        <v>3217.8</v>
      </c>
      <c r="O22" s="54"/>
      <c r="P22" s="54"/>
      <c r="Q22" s="54"/>
      <c r="R22" s="68">
        <f t="shared" si="2"/>
        <v>26017.699999999997</v>
      </c>
    </row>
    <row r="23" spans="1:18" ht="22.5">
      <c r="A23" s="13"/>
      <c r="B23" s="13"/>
      <c r="C23" s="39" t="s">
        <v>148</v>
      </c>
      <c r="D23" s="67" t="s">
        <v>151</v>
      </c>
      <c r="E23" s="76" t="s">
        <v>152</v>
      </c>
      <c r="F23" s="57">
        <v>9680</v>
      </c>
      <c r="G23" s="57">
        <v>7205</v>
      </c>
      <c r="H23" s="57">
        <v>0</v>
      </c>
      <c r="I23" s="57">
        <v>0</v>
      </c>
      <c r="J23" s="54">
        <v>4180</v>
      </c>
      <c r="K23" s="90">
        <v>21340</v>
      </c>
      <c r="L23" s="54">
        <v>9900</v>
      </c>
      <c r="M23" s="54">
        <v>10340</v>
      </c>
      <c r="N23" s="54">
        <v>9680</v>
      </c>
      <c r="O23" s="54"/>
      <c r="P23" s="54"/>
      <c r="Q23" s="54"/>
      <c r="R23" s="68">
        <f t="shared" si="2"/>
        <v>72325</v>
      </c>
    </row>
    <row r="24" spans="1:18" ht="22.5">
      <c r="A24" s="14"/>
      <c r="B24" s="14"/>
      <c r="C24" s="39" t="s">
        <v>74</v>
      </c>
      <c r="D24" s="67" t="s">
        <v>75</v>
      </c>
      <c r="E24" s="69" t="s">
        <v>78</v>
      </c>
      <c r="F24" s="57">
        <v>99657.46</v>
      </c>
      <c r="G24" s="57">
        <v>79860.74</v>
      </c>
      <c r="H24" s="57">
        <v>97670.88</v>
      </c>
      <c r="I24" s="57">
        <v>54806.72</v>
      </c>
      <c r="J24" s="54">
        <v>89851.17</v>
      </c>
      <c r="K24" s="90">
        <v>182957.6</v>
      </c>
      <c r="L24" s="54">
        <v>187419.76</v>
      </c>
      <c r="M24" s="54">
        <v>187153.47</v>
      </c>
      <c r="N24" s="54">
        <v>213282.72</v>
      </c>
      <c r="O24" s="54"/>
      <c r="P24" s="54"/>
      <c r="Q24" s="54"/>
      <c r="R24" s="68">
        <f t="shared" si="2"/>
        <v>1192660.52</v>
      </c>
    </row>
    <row r="25" spans="1:18" ht="22.5">
      <c r="A25" s="13"/>
      <c r="B25" s="13"/>
      <c r="C25" s="39" t="s">
        <v>114</v>
      </c>
      <c r="D25" s="67" t="s">
        <v>116</v>
      </c>
      <c r="E25" s="69" t="s">
        <v>115</v>
      </c>
      <c r="F25" s="57">
        <v>4035.2</v>
      </c>
      <c r="G25" s="57">
        <v>4035.2</v>
      </c>
      <c r="H25" s="57">
        <v>4035.2</v>
      </c>
      <c r="I25" s="57">
        <v>1884.6</v>
      </c>
      <c r="J25" s="54">
        <v>1884.6</v>
      </c>
      <c r="K25" s="54">
        <v>3769.2</v>
      </c>
      <c r="L25" s="54">
        <v>4035.2</v>
      </c>
      <c r="M25" s="54">
        <v>4035.2</v>
      </c>
      <c r="N25" s="54">
        <v>4035.2</v>
      </c>
      <c r="O25" s="54"/>
      <c r="P25" s="54"/>
      <c r="Q25" s="54"/>
      <c r="R25" s="68">
        <f t="shared" si="2"/>
        <v>31749.600000000002</v>
      </c>
    </row>
    <row r="26" spans="1:18" ht="22.5">
      <c r="A26" s="13"/>
      <c r="B26" s="13"/>
      <c r="C26" s="39" t="s">
        <v>170</v>
      </c>
      <c r="D26" s="89" t="s">
        <v>174</v>
      </c>
      <c r="E26" s="98" t="s">
        <v>173</v>
      </c>
      <c r="F26" s="57">
        <v>5863</v>
      </c>
      <c r="G26" s="57">
        <v>6039</v>
      </c>
      <c r="H26" s="57">
        <v>8228</v>
      </c>
      <c r="I26" s="57">
        <v>4625.5</v>
      </c>
      <c r="J26" s="54">
        <v>5577</v>
      </c>
      <c r="K26" s="54">
        <v>7898</v>
      </c>
      <c r="L26" s="54">
        <v>3987.5</v>
      </c>
      <c r="M26" s="54">
        <v>5775</v>
      </c>
      <c r="N26" s="54">
        <v>9702</v>
      </c>
      <c r="O26" s="54"/>
      <c r="P26" s="54"/>
      <c r="Q26" s="54"/>
      <c r="R26" s="68">
        <f t="shared" si="2"/>
        <v>57695</v>
      </c>
    </row>
    <row r="27" spans="1:18" ht="22.5">
      <c r="A27" s="30" t="s">
        <v>19</v>
      </c>
      <c r="B27" s="30"/>
      <c r="C27" s="39" t="s">
        <v>142</v>
      </c>
      <c r="D27" s="89" t="s">
        <v>144</v>
      </c>
      <c r="E27" s="75" t="s">
        <v>143</v>
      </c>
      <c r="F27" s="57">
        <v>8778</v>
      </c>
      <c r="G27" s="57">
        <v>10659</v>
      </c>
      <c r="H27" s="57">
        <v>12305.7</v>
      </c>
      <c r="I27" s="57">
        <v>6782.6</v>
      </c>
      <c r="J27" s="54">
        <v>7480</v>
      </c>
      <c r="K27" s="54">
        <v>9163</v>
      </c>
      <c r="L27" s="54">
        <v>10285</v>
      </c>
      <c r="M27" s="54">
        <v>10351</v>
      </c>
      <c r="N27" s="54">
        <v>10285</v>
      </c>
      <c r="O27" s="54"/>
      <c r="P27" s="54"/>
      <c r="Q27" s="54"/>
      <c r="R27" s="68">
        <f t="shared" si="2"/>
        <v>86089.3</v>
      </c>
    </row>
    <row r="28" spans="1:18" ht="22.5">
      <c r="A28" s="30"/>
      <c r="B28" s="30"/>
      <c r="C28" s="39" t="s">
        <v>200</v>
      </c>
      <c r="D28" s="89" t="s">
        <v>204</v>
      </c>
      <c r="E28" s="98" t="s">
        <v>203</v>
      </c>
      <c r="F28" s="57">
        <v>792</v>
      </c>
      <c r="G28" s="57">
        <v>3674</v>
      </c>
      <c r="H28" s="57">
        <v>2002</v>
      </c>
      <c r="I28" s="57">
        <v>1155</v>
      </c>
      <c r="J28" s="54">
        <v>4686</v>
      </c>
      <c r="K28" s="54">
        <v>4493.5</v>
      </c>
      <c r="L28" s="54">
        <v>3828</v>
      </c>
      <c r="M28" s="54">
        <v>4048</v>
      </c>
      <c r="N28" s="54">
        <v>4741</v>
      </c>
      <c r="O28" s="54"/>
      <c r="P28" s="54"/>
      <c r="Q28" s="54"/>
      <c r="R28" s="68">
        <f t="shared" si="2"/>
        <v>29419.5</v>
      </c>
    </row>
    <row r="29" spans="1:18" ht="22.5">
      <c r="A29" s="13" t="s">
        <v>20</v>
      </c>
      <c r="B29" s="13" t="s">
        <v>21</v>
      </c>
      <c r="C29" s="39" t="s">
        <v>84</v>
      </c>
      <c r="D29" s="67" t="s">
        <v>86</v>
      </c>
      <c r="E29" s="69" t="s">
        <v>85</v>
      </c>
      <c r="F29" s="57">
        <v>47811.5</v>
      </c>
      <c r="G29" s="57">
        <v>33214.5</v>
      </c>
      <c r="H29" s="57">
        <v>22445.5</v>
      </c>
      <c r="I29" s="57">
        <v>1039.5</v>
      </c>
      <c r="J29" s="54">
        <v>20201.5</v>
      </c>
      <c r="K29" s="54">
        <v>20449</v>
      </c>
      <c r="L29" s="54">
        <v>35491.5</v>
      </c>
      <c r="M29" s="54">
        <v>35733.5</v>
      </c>
      <c r="N29" s="54">
        <v>39495.5</v>
      </c>
      <c r="O29" s="54"/>
      <c r="P29" s="54"/>
      <c r="Q29" s="54"/>
      <c r="R29" s="68">
        <f t="shared" si="2"/>
        <v>255882</v>
      </c>
    </row>
    <row r="30" spans="1:18" ht="22.5">
      <c r="A30" s="13"/>
      <c r="B30" s="13"/>
      <c r="C30" s="100" t="s">
        <v>166</v>
      </c>
      <c r="D30" s="67" t="s">
        <v>165</v>
      </c>
      <c r="E30" s="76" t="s">
        <v>164</v>
      </c>
      <c r="F30" s="57">
        <v>1760</v>
      </c>
      <c r="G30" s="57">
        <v>1265</v>
      </c>
      <c r="H30" s="57">
        <v>330</v>
      </c>
      <c r="I30" s="57">
        <v>990</v>
      </c>
      <c r="J30" s="54">
        <v>660</v>
      </c>
      <c r="K30" s="90">
        <v>1320</v>
      </c>
      <c r="L30" s="54">
        <v>1430</v>
      </c>
      <c r="M30" s="54">
        <v>1595</v>
      </c>
      <c r="N30" s="54">
        <v>1595</v>
      </c>
      <c r="O30" s="54"/>
      <c r="P30" s="54"/>
      <c r="Q30" s="54"/>
      <c r="R30" s="68">
        <f t="shared" si="2"/>
        <v>10945</v>
      </c>
    </row>
    <row r="31" spans="1:18" s="10" customFormat="1" ht="33.75">
      <c r="A31" s="14"/>
      <c r="B31" s="14"/>
      <c r="C31" s="39" t="s">
        <v>161</v>
      </c>
      <c r="D31" s="89" t="s">
        <v>163</v>
      </c>
      <c r="E31" s="98" t="s">
        <v>162</v>
      </c>
      <c r="F31" s="57">
        <v>14773</v>
      </c>
      <c r="G31" s="57">
        <v>10285</v>
      </c>
      <c r="H31" s="57">
        <v>8162</v>
      </c>
      <c r="I31" s="57">
        <v>3135</v>
      </c>
      <c r="J31" s="54">
        <v>13684</v>
      </c>
      <c r="K31" s="90">
        <v>22374</v>
      </c>
      <c r="L31" s="54">
        <v>17996</v>
      </c>
      <c r="M31" s="54">
        <v>17644</v>
      </c>
      <c r="N31" s="54">
        <v>7788</v>
      </c>
      <c r="O31" s="54"/>
      <c r="P31" s="54"/>
      <c r="Q31" s="54"/>
      <c r="R31" s="68">
        <f t="shared" si="2"/>
        <v>115841</v>
      </c>
    </row>
    <row r="32" spans="1:18" s="10" customFormat="1" ht="22.5">
      <c r="A32" s="13"/>
      <c r="B32" s="13"/>
      <c r="C32" s="39" t="s">
        <v>205</v>
      </c>
      <c r="D32" s="89" t="s">
        <v>207</v>
      </c>
      <c r="E32" s="98" t="s">
        <v>206</v>
      </c>
      <c r="F32" s="57">
        <v>3725.2</v>
      </c>
      <c r="G32" s="57">
        <v>3678.45</v>
      </c>
      <c r="H32" s="57">
        <v>3578.6</v>
      </c>
      <c r="I32" s="57">
        <v>4099.2</v>
      </c>
      <c r="J32" s="54">
        <v>3769.2</v>
      </c>
      <c r="K32" s="54">
        <v>5290.8</v>
      </c>
      <c r="L32" s="54">
        <v>7901.4</v>
      </c>
      <c r="M32" s="54">
        <v>7813.4</v>
      </c>
      <c r="N32" s="54">
        <v>9302</v>
      </c>
      <c r="O32" s="54"/>
      <c r="P32" s="54"/>
      <c r="Q32" s="54"/>
      <c r="R32" s="68">
        <f t="shared" si="2"/>
        <v>49158.25</v>
      </c>
    </row>
    <row r="33" spans="1:18" s="10" customFormat="1" ht="22.5">
      <c r="A33" s="13"/>
      <c r="B33" s="13"/>
      <c r="C33" s="39" t="s">
        <v>169</v>
      </c>
      <c r="D33" s="89" t="s">
        <v>172</v>
      </c>
      <c r="E33" s="98" t="s">
        <v>171</v>
      </c>
      <c r="F33" s="57">
        <v>5871.25</v>
      </c>
      <c r="G33" s="57">
        <v>6077.5</v>
      </c>
      <c r="H33" s="57">
        <v>8511.25</v>
      </c>
      <c r="I33" s="57">
        <v>2805</v>
      </c>
      <c r="J33" s="54">
        <v>5857.5</v>
      </c>
      <c r="K33" s="54">
        <v>6668.75</v>
      </c>
      <c r="L33" s="54">
        <v>5665</v>
      </c>
      <c r="M33" s="54">
        <v>5783.8</v>
      </c>
      <c r="N33" s="54">
        <v>5953.75</v>
      </c>
      <c r="O33" s="54"/>
      <c r="P33" s="54"/>
      <c r="Q33" s="54"/>
      <c r="R33" s="68">
        <f t="shared" si="2"/>
        <v>53193.8</v>
      </c>
    </row>
    <row r="34" spans="1:18" s="10" customFormat="1" ht="22.5">
      <c r="A34" s="13"/>
      <c r="B34" s="13"/>
      <c r="C34" s="39" t="s">
        <v>124</v>
      </c>
      <c r="D34" s="67" t="s">
        <v>126</v>
      </c>
      <c r="E34" s="69" t="s">
        <v>125</v>
      </c>
      <c r="F34" s="57">
        <v>12210</v>
      </c>
      <c r="G34" s="57">
        <v>11880</v>
      </c>
      <c r="H34" s="57">
        <v>9350</v>
      </c>
      <c r="I34" s="57">
        <v>8030</v>
      </c>
      <c r="J34" s="54">
        <v>18480</v>
      </c>
      <c r="K34" s="54">
        <v>18480</v>
      </c>
      <c r="L34" s="54">
        <v>19800</v>
      </c>
      <c r="M34" s="54">
        <v>19140</v>
      </c>
      <c r="N34" s="54">
        <v>17820</v>
      </c>
      <c r="O34" s="54"/>
      <c r="P34" s="54"/>
      <c r="Q34" s="54"/>
      <c r="R34" s="68">
        <f t="shared" si="2"/>
        <v>135190</v>
      </c>
    </row>
    <row r="35" spans="1:18" s="10" customFormat="1" ht="22.5">
      <c r="A35" s="13"/>
      <c r="B35" s="13"/>
      <c r="C35" s="39" t="s">
        <v>136</v>
      </c>
      <c r="D35" s="67" t="s">
        <v>138</v>
      </c>
      <c r="E35" s="69" t="s">
        <v>137</v>
      </c>
      <c r="F35" s="57">
        <v>17941</v>
      </c>
      <c r="G35" s="57">
        <v>23958</v>
      </c>
      <c r="H35" s="57">
        <v>12012</v>
      </c>
      <c r="I35" s="57">
        <v>0</v>
      </c>
      <c r="J35" s="54">
        <v>0</v>
      </c>
      <c r="K35" s="90">
        <v>0</v>
      </c>
      <c r="L35" s="54">
        <v>0</v>
      </c>
      <c r="M35" s="54">
        <v>0</v>
      </c>
      <c r="N35" s="54">
        <v>6600</v>
      </c>
      <c r="O35" s="54"/>
      <c r="P35" s="54"/>
      <c r="Q35" s="54"/>
      <c r="R35" s="68">
        <f t="shared" si="2"/>
        <v>60511</v>
      </c>
    </row>
    <row r="36" spans="1:18" ht="22.5">
      <c r="A36" s="13"/>
      <c r="B36" s="13"/>
      <c r="C36" s="39" t="s">
        <v>195</v>
      </c>
      <c r="D36" s="89" t="s">
        <v>198</v>
      </c>
      <c r="E36" s="75" t="s">
        <v>196</v>
      </c>
      <c r="F36" s="57">
        <v>6555</v>
      </c>
      <c r="G36" s="57">
        <v>12450</v>
      </c>
      <c r="H36" s="57">
        <v>11544</v>
      </c>
      <c r="I36" s="57">
        <v>8698.5</v>
      </c>
      <c r="J36" s="54">
        <v>13509.5</v>
      </c>
      <c r="K36" s="54">
        <v>13770</v>
      </c>
      <c r="L36" s="54">
        <v>14430</v>
      </c>
      <c r="M36" s="54">
        <v>12739.5</v>
      </c>
      <c r="N36" s="54">
        <v>13577.5</v>
      </c>
      <c r="O36" s="54"/>
      <c r="P36" s="54"/>
      <c r="Q36" s="54"/>
      <c r="R36" s="68">
        <f t="shared" si="2"/>
        <v>107274</v>
      </c>
    </row>
    <row r="37" spans="1:18" ht="22.5">
      <c r="A37" s="13"/>
      <c r="B37" s="13"/>
      <c r="C37" s="39" t="s">
        <v>149</v>
      </c>
      <c r="D37" s="67" t="s">
        <v>153</v>
      </c>
      <c r="E37" s="76" t="s">
        <v>154</v>
      </c>
      <c r="F37" s="57">
        <v>13400</v>
      </c>
      <c r="G37" s="57">
        <v>19633</v>
      </c>
      <c r="H37" s="57">
        <v>23829</v>
      </c>
      <c r="I37" s="57">
        <v>2735</v>
      </c>
      <c r="J37" s="54">
        <v>13545.92</v>
      </c>
      <c r="K37" s="90">
        <v>30273.7</v>
      </c>
      <c r="L37" s="54">
        <v>21434.98</v>
      </c>
      <c r="M37" s="54">
        <v>22488.94</v>
      </c>
      <c r="N37" s="54">
        <v>27084.96</v>
      </c>
      <c r="O37" s="54"/>
      <c r="P37" s="54"/>
      <c r="Q37" s="54"/>
      <c r="R37" s="68">
        <f t="shared" si="2"/>
        <v>174425.49999999997</v>
      </c>
    </row>
    <row r="38" spans="1:18" ht="22.5">
      <c r="A38" s="13"/>
      <c r="B38" s="13"/>
      <c r="C38" s="39" t="s">
        <v>191</v>
      </c>
      <c r="D38" s="67" t="s">
        <v>101</v>
      </c>
      <c r="E38" s="69" t="s">
        <v>108</v>
      </c>
      <c r="F38" s="57">
        <v>26579</v>
      </c>
      <c r="G38" s="57">
        <v>28377.5</v>
      </c>
      <c r="H38" s="57">
        <v>25006</v>
      </c>
      <c r="I38" s="57">
        <v>14803.5</v>
      </c>
      <c r="J38" s="54">
        <v>21574</v>
      </c>
      <c r="K38" s="54">
        <v>24489</v>
      </c>
      <c r="L38" s="54">
        <v>27096</v>
      </c>
      <c r="M38" s="54">
        <v>23268</v>
      </c>
      <c r="N38" s="54">
        <v>23620</v>
      </c>
      <c r="O38" s="54"/>
      <c r="P38" s="54"/>
      <c r="Q38" s="54"/>
      <c r="R38" s="68">
        <f t="shared" si="2"/>
        <v>214813</v>
      </c>
    </row>
    <row r="39" spans="1:18" ht="22.5">
      <c r="A39" s="13"/>
      <c r="B39" s="13"/>
      <c r="C39" s="39" t="s">
        <v>215</v>
      </c>
      <c r="D39" s="89" t="s">
        <v>216</v>
      </c>
      <c r="E39" s="75" t="s">
        <v>143</v>
      </c>
      <c r="F39" s="57">
        <v>0</v>
      </c>
      <c r="G39" s="57">
        <v>0</v>
      </c>
      <c r="H39" s="57">
        <v>0</v>
      </c>
      <c r="I39" s="57">
        <v>0</v>
      </c>
      <c r="J39" s="54">
        <v>5508</v>
      </c>
      <c r="K39" s="54">
        <v>5508</v>
      </c>
      <c r="L39" s="54">
        <v>18569</v>
      </c>
      <c r="M39" s="54">
        <v>15432</v>
      </c>
      <c r="N39" s="54">
        <v>15998</v>
      </c>
      <c r="O39" s="54"/>
      <c r="P39" s="54"/>
      <c r="Q39" s="54"/>
      <c r="R39" s="68">
        <f>SUM(F39:Q39)</f>
        <v>61015</v>
      </c>
    </row>
    <row r="40" spans="1:18" ht="22.5">
      <c r="A40" s="13" t="s">
        <v>23</v>
      </c>
      <c r="B40" s="13" t="s">
        <v>11</v>
      </c>
      <c r="C40" s="39" t="s">
        <v>95</v>
      </c>
      <c r="D40" s="89" t="s">
        <v>109</v>
      </c>
      <c r="E40" s="69" t="s">
        <v>98</v>
      </c>
      <c r="F40" s="57">
        <v>0</v>
      </c>
      <c r="G40" s="57">
        <v>0</v>
      </c>
      <c r="H40" s="57">
        <v>747.8</v>
      </c>
      <c r="I40" s="57">
        <v>0</v>
      </c>
      <c r="J40" s="54">
        <v>0</v>
      </c>
      <c r="K40" s="54">
        <v>637.8</v>
      </c>
      <c r="L40" s="54">
        <v>582.8</v>
      </c>
      <c r="M40" s="54">
        <v>0</v>
      </c>
      <c r="N40" s="54">
        <v>582.8</v>
      </c>
      <c r="O40" s="54"/>
      <c r="P40" s="54"/>
      <c r="Q40" s="54"/>
      <c r="R40" s="68">
        <f>SUM(F40:Q40)</f>
        <v>2551.2</v>
      </c>
    </row>
    <row r="41" spans="1:18" ht="22.5">
      <c r="A41" s="13"/>
      <c r="B41" s="13"/>
      <c r="C41" s="39" t="s">
        <v>168</v>
      </c>
      <c r="D41" s="67" t="s">
        <v>141</v>
      </c>
      <c r="E41" s="69" t="s">
        <v>140</v>
      </c>
      <c r="F41" s="57">
        <v>4565</v>
      </c>
      <c r="G41" s="57">
        <v>7733</v>
      </c>
      <c r="H41" s="57">
        <f>5555+6985+990</f>
        <v>13530</v>
      </c>
      <c r="I41" s="57">
        <f>4224+1567.5</f>
        <v>5791.5</v>
      </c>
      <c r="J41" s="54">
        <f>5236+3905</f>
        <v>9141</v>
      </c>
      <c r="K41" s="54">
        <f>5071+6380</f>
        <v>11451</v>
      </c>
      <c r="L41" s="54">
        <f>6226+6050</f>
        <v>12276</v>
      </c>
      <c r="M41" s="54">
        <f>5401+5665</f>
        <v>11066</v>
      </c>
      <c r="N41" s="54">
        <v>7150</v>
      </c>
      <c r="O41" s="54"/>
      <c r="P41" s="54"/>
      <c r="Q41" s="54"/>
      <c r="R41" s="68">
        <f aca="true" t="shared" si="3" ref="R41:R48">SUM(F41:Q41)</f>
        <v>82703.5</v>
      </c>
    </row>
    <row r="42" spans="1:18" ht="22.5">
      <c r="A42" s="13"/>
      <c r="B42" s="13"/>
      <c r="C42" s="39" t="s">
        <v>190</v>
      </c>
      <c r="D42" s="89" t="s">
        <v>193</v>
      </c>
      <c r="E42" s="98" t="s">
        <v>192</v>
      </c>
      <c r="F42" s="57">
        <v>11891</v>
      </c>
      <c r="G42" s="57">
        <v>13145</v>
      </c>
      <c r="H42" s="57">
        <v>9955</v>
      </c>
      <c r="I42" s="57">
        <v>4768.5</v>
      </c>
      <c r="J42" s="54">
        <v>11627</v>
      </c>
      <c r="K42" s="54">
        <v>14498</v>
      </c>
      <c r="L42" s="54">
        <v>17132.5</v>
      </c>
      <c r="M42" s="54">
        <v>16698</v>
      </c>
      <c r="N42" s="54">
        <v>15356</v>
      </c>
      <c r="O42" s="54"/>
      <c r="P42" s="54"/>
      <c r="Q42" s="54"/>
      <c r="R42" s="68">
        <f t="shared" si="3"/>
        <v>115071</v>
      </c>
    </row>
    <row r="43" spans="1:18" ht="22.5">
      <c r="A43" s="13"/>
      <c r="B43" s="13"/>
      <c r="C43" s="39" t="s">
        <v>76</v>
      </c>
      <c r="D43" s="67" t="s">
        <v>77</v>
      </c>
      <c r="E43" s="69" t="s">
        <v>92</v>
      </c>
      <c r="F43" s="57">
        <f>21989+4378</f>
        <v>26367</v>
      </c>
      <c r="G43" s="57">
        <f>21862.5+4092</f>
        <v>25954.5</v>
      </c>
      <c r="H43" s="57">
        <f>2508+17369</f>
        <v>19877</v>
      </c>
      <c r="I43" s="57">
        <v>8118</v>
      </c>
      <c r="J43" s="54">
        <v>0</v>
      </c>
      <c r="K43" s="90">
        <v>0</v>
      </c>
      <c r="L43" s="54">
        <v>0</v>
      </c>
      <c r="M43" s="54">
        <v>0</v>
      </c>
      <c r="N43" s="54">
        <v>0</v>
      </c>
      <c r="O43" s="54"/>
      <c r="P43" s="54"/>
      <c r="Q43" s="54"/>
      <c r="R43" s="68">
        <f t="shared" si="3"/>
        <v>80316.5</v>
      </c>
    </row>
    <row r="44" spans="1:18" ht="22.5">
      <c r="A44" s="13"/>
      <c r="B44" s="13"/>
      <c r="C44" s="101" t="s">
        <v>238</v>
      </c>
      <c r="D44" s="89" t="s">
        <v>239</v>
      </c>
      <c r="E44" s="69" t="s">
        <v>140</v>
      </c>
      <c r="F44" s="57">
        <v>0</v>
      </c>
      <c r="G44" s="57">
        <v>0</v>
      </c>
      <c r="H44" s="57">
        <v>0</v>
      </c>
      <c r="I44" s="57">
        <v>0</v>
      </c>
      <c r="J44" s="54">
        <v>0</v>
      </c>
      <c r="K44" s="90">
        <v>0</v>
      </c>
      <c r="L44" s="54">
        <v>0</v>
      </c>
      <c r="M44" s="54">
        <v>0</v>
      </c>
      <c r="N44" s="54">
        <v>7810</v>
      </c>
      <c r="O44" s="54"/>
      <c r="P44" s="54"/>
      <c r="Q44" s="54"/>
      <c r="R44" s="68">
        <f t="shared" si="3"/>
        <v>7810</v>
      </c>
    </row>
    <row r="45" spans="1:18" ht="22.5">
      <c r="A45" s="13"/>
      <c r="B45" s="13"/>
      <c r="C45" s="39" t="s">
        <v>97</v>
      </c>
      <c r="D45" s="67" t="s">
        <v>100</v>
      </c>
      <c r="E45" s="69" t="s">
        <v>98</v>
      </c>
      <c r="F45" s="57">
        <v>4015</v>
      </c>
      <c r="G45" s="57">
        <v>5170</v>
      </c>
      <c r="H45" s="57">
        <v>4455</v>
      </c>
      <c r="I45" s="57">
        <v>4400</v>
      </c>
      <c r="J45" s="90">
        <v>3575</v>
      </c>
      <c r="K45" s="54">
        <v>4070</v>
      </c>
      <c r="L45" s="54">
        <v>5225</v>
      </c>
      <c r="M45" s="54">
        <v>6215</v>
      </c>
      <c r="N45" s="54">
        <v>6380</v>
      </c>
      <c r="O45" s="54"/>
      <c r="P45" s="54"/>
      <c r="Q45" s="54"/>
      <c r="R45" s="68">
        <f t="shared" si="3"/>
        <v>43505</v>
      </c>
    </row>
    <row r="46" spans="1:18" ht="22.5">
      <c r="A46" s="13"/>
      <c r="B46" s="13"/>
      <c r="C46" s="39" t="s">
        <v>183</v>
      </c>
      <c r="D46" s="67" t="s">
        <v>185</v>
      </c>
      <c r="E46" s="76" t="s">
        <v>184</v>
      </c>
      <c r="F46" s="57">
        <v>2640</v>
      </c>
      <c r="G46" s="57">
        <v>880</v>
      </c>
      <c r="H46" s="57">
        <v>0</v>
      </c>
      <c r="I46" s="57">
        <v>0</v>
      </c>
      <c r="J46" s="54">
        <v>2200</v>
      </c>
      <c r="K46" s="54">
        <v>4840</v>
      </c>
      <c r="L46" s="54">
        <v>5720</v>
      </c>
      <c r="M46" s="54">
        <v>6160</v>
      </c>
      <c r="N46" s="54">
        <v>6160</v>
      </c>
      <c r="O46" s="54"/>
      <c r="P46" s="54"/>
      <c r="Q46" s="54"/>
      <c r="R46" s="68">
        <f t="shared" si="3"/>
        <v>28600</v>
      </c>
    </row>
    <row r="47" spans="1:18" ht="22.5">
      <c r="A47" s="13"/>
      <c r="B47" s="13"/>
      <c r="C47" s="39" t="s">
        <v>194</v>
      </c>
      <c r="D47" s="67" t="s">
        <v>197</v>
      </c>
      <c r="E47" s="76" t="s">
        <v>196</v>
      </c>
      <c r="F47" s="57">
        <v>3960</v>
      </c>
      <c r="G47" s="57">
        <v>4400</v>
      </c>
      <c r="H47" s="57">
        <v>5280</v>
      </c>
      <c r="I47" s="57">
        <v>0</v>
      </c>
      <c r="J47" s="54">
        <v>5280</v>
      </c>
      <c r="K47" s="54">
        <v>4950</v>
      </c>
      <c r="L47" s="54">
        <v>4950</v>
      </c>
      <c r="M47" s="54">
        <v>1650</v>
      </c>
      <c r="N47" s="54">
        <v>0</v>
      </c>
      <c r="O47" s="54"/>
      <c r="P47" s="54"/>
      <c r="Q47" s="54"/>
      <c r="R47" s="68">
        <f t="shared" si="3"/>
        <v>30470</v>
      </c>
    </row>
    <row r="48" spans="1:18" ht="22.5">
      <c r="A48" s="13" t="s">
        <v>22</v>
      </c>
      <c r="B48" s="13" t="s">
        <v>11</v>
      </c>
      <c r="C48" s="39" t="s">
        <v>72</v>
      </c>
      <c r="D48" s="67" t="s">
        <v>73</v>
      </c>
      <c r="E48" s="69" t="s">
        <v>91</v>
      </c>
      <c r="F48" s="57">
        <v>21200</v>
      </c>
      <c r="G48" s="57">
        <v>17606.3</v>
      </c>
      <c r="H48" s="57">
        <v>27763.7</v>
      </c>
      <c r="I48" s="57">
        <v>6652.5</v>
      </c>
      <c r="J48" s="54">
        <v>24830</v>
      </c>
      <c r="K48" s="54">
        <v>18780</v>
      </c>
      <c r="L48" s="54">
        <v>17130</v>
      </c>
      <c r="M48" s="54">
        <v>18010</v>
      </c>
      <c r="N48" s="54">
        <v>20127.5</v>
      </c>
      <c r="O48" s="54"/>
      <c r="P48" s="54"/>
      <c r="Q48" s="54"/>
      <c r="R48" s="68">
        <f t="shared" si="3"/>
        <v>172100</v>
      </c>
    </row>
    <row r="49" spans="1:18" ht="33.75">
      <c r="A49" s="20"/>
      <c r="B49" s="21"/>
      <c r="C49" s="39" t="s">
        <v>96</v>
      </c>
      <c r="D49" s="89" t="s">
        <v>111</v>
      </c>
      <c r="E49" s="75" t="s">
        <v>110</v>
      </c>
      <c r="F49" s="57">
        <v>26870.2</v>
      </c>
      <c r="G49" s="57">
        <v>17048.8</v>
      </c>
      <c r="H49" s="57">
        <v>16333.8</v>
      </c>
      <c r="I49" s="57">
        <v>0</v>
      </c>
      <c r="J49" s="54">
        <v>15549.6</v>
      </c>
      <c r="K49" s="54">
        <v>22603.8</v>
      </c>
      <c r="L49" s="57">
        <v>22295.8</v>
      </c>
      <c r="M49" s="57">
        <v>15167.8</v>
      </c>
      <c r="N49" s="57">
        <v>13189.2</v>
      </c>
      <c r="O49" s="57"/>
      <c r="P49" s="57"/>
      <c r="Q49" s="57"/>
      <c r="R49" s="68">
        <f>SUM(F49:Q49)</f>
        <v>149059.00000000003</v>
      </c>
    </row>
    <row r="50" spans="1:18" ht="22.5">
      <c r="A50" s="20"/>
      <c r="B50" s="21"/>
      <c r="C50" s="39" t="s">
        <v>214</v>
      </c>
      <c r="D50" s="89" t="s">
        <v>217</v>
      </c>
      <c r="E50" s="75" t="s">
        <v>203</v>
      </c>
      <c r="F50" s="57">
        <v>0</v>
      </c>
      <c r="G50" s="57">
        <v>0</v>
      </c>
      <c r="H50" s="57">
        <v>0</v>
      </c>
      <c r="I50" s="57">
        <v>0</v>
      </c>
      <c r="J50" s="54">
        <f>3630+15037</f>
        <v>18667</v>
      </c>
      <c r="K50" s="54">
        <f>14641+3234</f>
        <v>17875</v>
      </c>
      <c r="L50" s="57">
        <f>24271.5+3344</f>
        <v>27615.5</v>
      </c>
      <c r="M50" s="57">
        <f>23221+5566</f>
        <v>28787</v>
      </c>
      <c r="N50" s="57">
        <f>2420+23562</f>
        <v>25982</v>
      </c>
      <c r="O50" s="57"/>
      <c r="P50" s="57"/>
      <c r="Q50" s="57"/>
      <c r="R50" s="68">
        <f>SUM(F50:Q50)</f>
        <v>118926.5</v>
      </c>
    </row>
    <row r="51" spans="1:18" ht="22.5">
      <c r="A51" s="20"/>
      <c r="B51" s="21"/>
      <c r="C51" s="39" t="s">
        <v>167</v>
      </c>
      <c r="D51" s="89" t="s">
        <v>146</v>
      </c>
      <c r="E51" s="75" t="s">
        <v>145</v>
      </c>
      <c r="F51" s="57">
        <v>3762</v>
      </c>
      <c r="G51" s="57">
        <v>4356</v>
      </c>
      <c r="H51" s="57">
        <v>5764</v>
      </c>
      <c r="I51" s="57">
        <v>1925</v>
      </c>
      <c r="J51" s="54">
        <v>4400</v>
      </c>
      <c r="K51" s="54">
        <v>4950</v>
      </c>
      <c r="L51" s="54">
        <v>4400</v>
      </c>
      <c r="M51" s="54">
        <v>4400</v>
      </c>
      <c r="N51" s="54">
        <v>3630</v>
      </c>
      <c r="O51" s="54"/>
      <c r="P51" s="54"/>
      <c r="Q51" s="54"/>
      <c r="R51" s="68">
        <f>SUM(F51:Q51)</f>
        <v>37587</v>
      </c>
    </row>
    <row r="52" spans="1:18" ht="22.5">
      <c r="A52" s="20"/>
      <c r="B52" s="21"/>
      <c r="C52" s="39" t="s">
        <v>180</v>
      </c>
      <c r="D52" s="67" t="s">
        <v>182</v>
      </c>
      <c r="E52" s="98" t="s">
        <v>181</v>
      </c>
      <c r="F52" s="57">
        <v>7117</v>
      </c>
      <c r="G52" s="57">
        <v>4664</v>
      </c>
      <c r="H52" s="57">
        <v>3916</v>
      </c>
      <c r="I52" s="57">
        <v>0</v>
      </c>
      <c r="J52" s="54">
        <v>5632</v>
      </c>
      <c r="K52" s="54">
        <v>3828</v>
      </c>
      <c r="L52" s="54">
        <v>4686</v>
      </c>
      <c r="M52" s="54">
        <v>4224</v>
      </c>
      <c r="N52" s="54">
        <v>3608</v>
      </c>
      <c r="O52" s="54"/>
      <c r="P52" s="54"/>
      <c r="Q52" s="54"/>
      <c r="R52" s="68">
        <f>SUM(F52:Q52)</f>
        <v>37675</v>
      </c>
    </row>
    <row r="53" spans="1:41" s="13" customFormat="1" ht="11.25">
      <c r="A53" s="20"/>
      <c r="B53" s="21"/>
      <c r="C53" s="46" t="s">
        <v>0</v>
      </c>
      <c r="D53" s="71"/>
      <c r="E53" s="70"/>
      <c r="F53" s="55">
        <f aca="true" t="shared" si="4" ref="F53:Q53">SUM(F21:F52)</f>
        <v>402557.81</v>
      </c>
      <c r="G53" s="55">
        <f t="shared" si="4"/>
        <v>371582.29</v>
      </c>
      <c r="H53" s="55">
        <f t="shared" si="4"/>
        <v>365694.03</v>
      </c>
      <c r="I53" s="55">
        <f t="shared" si="4"/>
        <v>154959.62</v>
      </c>
      <c r="J53" s="55">
        <f t="shared" si="4"/>
        <v>340232.79000000004</v>
      </c>
      <c r="K53" s="55">
        <f t="shared" si="4"/>
        <v>495115.94999999995</v>
      </c>
      <c r="L53" s="55">
        <f t="shared" si="4"/>
        <v>520935.74</v>
      </c>
      <c r="M53" s="55">
        <f t="shared" si="4"/>
        <v>507805.21</v>
      </c>
      <c r="N53" s="55">
        <f t="shared" si="4"/>
        <v>540518.9299999999</v>
      </c>
      <c r="O53" s="55">
        <f t="shared" si="4"/>
        <v>0</v>
      </c>
      <c r="P53" s="55">
        <f t="shared" si="4"/>
        <v>0</v>
      </c>
      <c r="Q53" s="55">
        <f t="shared" si="4"/>
        <v>0</v>
      </c>
      <c r="R53" s="68">
        <f>SUM(F53:Q53)</f>
        <v>3699402.37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3"/>
    </row>
    <row r="54" spans="1:69" ht="11.25">
      <c r="A54" s="92" t="s">
        <v>2</v>
      </c>
      <c r="B54" s="92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</row>
    <row r="55" spans="1:156" ht="11.25">
      <c r="A55" s="14"/>
      <c r="B55" s="14"/>
      <c r="C55" s="116" t="s">
        <v>37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</row>
    <row r="56" spans="1:156" ht="22.5">
      <c r="A56" s="13" t="s">
        <v>18</v>
      </c>
      <c r="B56" s="13" t="s">
        <v>11</v>
      </c>
      <c r="C56" s="39" t="s">
        <v>102</v>
      </c>
      <c r="D56" s="67" t="s">
        <v>103</v>
      </c>
      <c r="E56" s="69" t="s">
        <v>107</v>
      </c>
      <c r="F56" s="57">
        <v>53820.4</v>
      </c>
      <c r="G56" s="57">
        <v>37700.06</v>
      </c>
      <c r="H56" s="57">
        <v>45777.46</v>
      </c>
      <c r="I56" s="57">
        <v>20428.58</v>
      </c>
      <c r="J56" s="54">
        <v>32505.8</v>
      </c>
      <c r="K56" s="54">
        <v>39063.66</v>
      </c>
      <c r="L56" s="54">
        <v>51125.54</v>
      </c>
      <c r="M56" s="54">
        <v>60585.5</v>
      </c>
      <c r="N56" s="54">
        <v>44617.82</v>
      </c>
      <c r="O56" s="54"/>
      <c r="P56" s="54"/>
      <c r="Q56" s="54"/>
      <c r="R56" s="68">
        <f>SUM(F56:Q56)</f>
        <v>385624.82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</row>
    <row r="57" spans="1:156" ht="22.5">
      <c r="A57" s="13" t="s">
        <v>20</v>
      </c>
      <c r="B57" s="13" t="s">
        <v>21</v>
      </c>
      <c r="C57" s="39" t="s">
        <v>117</v>
      </c>
      <c r="D57" s="67" t="s">
        <v>118</v>
      </c>
      <c r="E57" s="69" t="s">
        <v>119</v>
      </c>
      <c r="F57" s="57">
        <v>10334.1</v>
      </c>
      <c r="G57" s="57">
        <v>18634.22</v>
      </c>
      <c r="H57" s="57">
        <v>16237.15</v>
      </c>
      <c r="I57" s="57">
        <v>4501.64</v>
      </c>
      <c r="J57" s="54">
        <v>17600.81</v>
      </c>
      <c r="K57" s="90">
        <v>16041.64</v>
      </c>
      <c r="L57" s="54">
        <v>24867.52</v>
      </c>
      <c r="M57" s="54">
        <v>20604.05</v>
      </c>
      <c r="N57" s="54">
        <v>12271.09</v>
      </c>
      <c r="O57" s="54"/>
      <c r="P57" s="54"/>
      <c r="Q57" s="54"/>
      <c r="R57" s="68">
        <f>SUM(F57:Q57)</f>
        <v>141092.22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</row>
    <row r="58" spans="1:156" ht="11.25">
      <c r="A58" s="14"/>
      <c r="B58" s="14"/>
      <c r="C58" s="46" t="s">
        <v>0</v>
      </c>
      <c r="D58" s="71"/>
      <c r="E58" s="70"/>
      <c r="F58" s="55">
        <f>SUM(F56:F57)</f>
        <v>64154.5</v>
      </c>
      <c r="G58" s="55">
        <f aca="true" t="shared" si="5" ref="G58:M58">SUM(G56:G57)</f>
        <v>56334.28</v>
      </c>
      <c r="H58" s="55">
        <f t="shared" si="5"/>
        <v>62014.61</v>
      </c>
      <c r="I58" s="55">
        <f t="shared" si="5"/>
        <v>24930.22</v>
      </c>
      <c r="J58" s="55">
        <f t="shared" si="5"/>
        <v>50106.61</v>
      </c>
      <c r="K58" s="55">
        <f t="shared" si="5"/>
        <v>55105.3</v>
      </c>
      <c r="L58" s="55">
        <f t="shared" si="5"/>
        <v>75993.06</v>
      </c>
      <c r="M58" s="55">
        <f t="shared" si="5"/>
        <v>81189.55</v>
      </c>
      <c r="N58" s="55">
        <f>SUM(N56:N57)</f>
        <v>56888.91</v>
      </c>
      <c r="O58" s="55">
        <f>SUM(O56:O57)</f>
        <v>0</v>
      </c>
      <c r="P58" s="55">
        <f>SUM(P56:P57)</f>
        <v>0</v>
      </c>
      <c r="Q58" s="55">
        <f>SUM(Q56:Q57)</f>
        <v>0</v>
      </c>
      <c r="R58" s="68">
        <f>SUM(R56:R57)</f>
        <v>526717.04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</row>
    <row r="59" spans="1:69" ht="11.25">
      <c r="A59" s="92"/>
      <c r="B59" s="92"/>
      <c r="C59" s="108"/>
      <c r="D59" s="113"/>
      <c r="E59" s="113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</row>
    <row r="60" spans="1:69" s="10" customFormat="1" ht="11.25">
      <c r="A60" s="13"/>
      <c r="B60" s="13"/>
      <c r="C60" s="114" t="s">
        <v>2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</row>
    <row r="61" spans="1:69" ht="11.25">
      <c r="A61" s="14"/>
      <c r="B61" s="14"/>
      <c r="C61" s="39" t="s">
        <v>127</v>
      </c>
      <c r="D61" s="67" t="s">
        <v>128</v>
      </c>
      <c r="E61" s="69" t="s">
        <v>12</v>
      </c>
      <c r="F61" s="57">
        <f>1014.93+636.25</f>
        <v>1651.1799999999998</v>
      </c>
      <c r="G61" s="57">
        <v>636.25</v>
      </c>
      <c r="H61" s="57">
        <v>636.25</v>
      </c>
      <c r="I61" s="57">
        <v>636.25</v>
      </c>
      <c r="J61" s="54">
        <v>636.25</v>
      </c>
      <c r="K61" s="54">
        <v>636.25</v>
      </c>
      <c r="L61" s="54">
        <v>636.25</v>
      </c>
      <c r="M61" s="54">
        <v>636.25</v>
      </c>
      <c r="N61" s="54">
        <v>636.25</v>
      </c>
      <c r="O61" s="54"/>
      <c r="P61" s="54">
        <v>0</v>
      </c>
      <c r="Q61" s="54">
        <v>0</v>
      </c>
      <c r="R61" s="68">
        <f>SUM(F61:Q61)</f>
        <v>6741.18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</row>
    <row r="62" spans="1:69" ht="22.5">
      <c r="A62" s="14"/>
      <c r="B62" s="14"/>
      <c r="C62" s="101" t="s">
        <v>223</v>
      </c>
      <c r="D62" s="89" t="s">
        <v>226</v>
      </c>
      <c r="E62" s="69" t="s">
        <v>12</v>
      </c>
      <c r="F62" s="103">
        <v>0</v>
      </c>
      <c r="G62" s="103">
        <v>0</v>
      </c>
      <c r="H62" s="103">
        <v>0</v>
      </c>
      <c r="I62" s="103">
        <v>0</v>
      </c>
      <c r="J62" s="90">
        <v>0</v>
      </c>
      <c r="K62" s="54">
        <v>8625</v>
      </c>
      <c r="L62" s="54">
        <v>0</v>
      </c>
      <c r="M62" s="54">
        <v>0</v>
      </c>
      <c r="N62" s="54">
        <v>0</v>
      </c>
      <c r="O62" s="54"/>
      <c r="P62" s="54">
        <v>0</v>
      </c>
      <c r="Q62" s="54">
        <v>0</v>
      </c>
      <c r="R62" s="68">
        <f>SUM(F62:Q62)</f>
        <v>8625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</row>
    <row r="63" spans="1:70" s="13" customFormat="1" ht="11.25">
      <c r="A63" s="20"/>
      <c r="B63" s="21"/>
      <c r="C63" s="46" t="s">
        <v>0</v>
      </c>
      <c r="D63" s="71"/>
      <c r="E63" s="70"/>
      <c r="F63" s="55">
        <f>SUM(F61:F62)</f>
        <v>1651.1799999999998</v>
      </c>
      <c r="G63" s="55">
        <f aca="true" t="shared" si="6" ref="G63:M63">SUM(G61:G62)</f>
        <v>636.25</v>
      </c>
      <c r="H63" s="55">
        <f t="shared" si="6"/>
        <v>636.25</v>
      </c>
      <c r="I63" s="55">
        <f t="shared" si="6"/>
        <v>636.25</v>
      </c>
      <c r="J63" s="55">
        <f t="shared" si="6"/>
        <v>636.25</v>
      </c>
      <c r="K63" s="55">
        <f t="shared" si="6"/>
        <v>9261.25</v>
      </c>
      <c r="L63" s="55">
        <f t="shared" si="6"/>
        <v>636.25</v>
      </c>
      <c r="M63" s="55">
        <f t="shared" si="6"/>
        <v>636.25</v>
      </c>
      <c r="N63" s="55">
        <f>SUM(N61:N66)</f>
        <v>0</v>
      </c>
      <c r="O63" s="55">
        <f>SUM(O61:O66)</f>
        <v>0</v>
      </c>
      <c r="P63" s="55">
        <f>SUM(P61:P66)</f>
        <v>0</v>
      </c>
      <c r="Q63" s="55">
        <f>SUM(Q61:Q66)</f>
        <v>0</v>
      </c>
      <c r="R63" s="68">
        <f>SUM(R61:R62)</f>
        <v>15366.18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3"/>
    </row>
    <row r="64" spans="1:69" ht="11.25">
      <c r="A64" s="11"/>
      <c r="B64" s="11"/>
      <c r="C64" s="22"/>
      <c r="D64" s="22"/>
      <c r="E64" s="22"/>
      <c r="F64" s="22"/>
      <c r="G64" s="22"/>
      <c r="H64" s="22"/>
      <c r="I64" s="22"/>
      <c r="J64" s="58"/>
      <c r="K64" s="58"/>
      <c r="L64" s="58"/>
      <c r="M64" s="58"/>
      <c r="N64" s="58"/>
      <c r="O64" s="58"/>
      <c r="P64" s="58"/>
      <c r="Q64" s="58"/>
      <c r="R64" s="22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</row>
    <row r="65" spans="1:69" ht="11.25">
      <c r="A65" s="12" t="s">
        <v>10</v>
      </c>
      <c r="B65" s="12" t="s">
        <v>10</v>
      </c>
      <c r="C65" s="114" t="s">
        <v>231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</row>
    <row r="66" spans="1:69" ht="11.25">
      <c r="A66" s="14"/>
      <c r="B66" s="14"/>
      <c r="C66" s="101" t="s">
        <v>224</v>
      </c>
      <c r="D66" s="67" t="s">
        <v>227</v>
      </c>
      <c r="E66" s="69" t="s">
        <v>232</v>
      </c>
      <c r="F66" s="103">
        <v>0</v>
      </c>
      <c r="G66" s="103">
        <v>0</v>
      </c>
      <c r="H66" s="103">
        <v>0</v>
      </c>
      <c r="I66" s="103">
        <v>0</v>
      </c>
      <c r="J66" s="90">
        <v>0</v>
      </c>
      <c r="K66" s="54">
        <v>945</v>
      </c>
      <c r="L66" s="54">
        <v>0</v>
      </c>
      <c r="M66" s="54">
        <v>0</v>
      </c>
      <c r="N66" s="54">
        <v>0</v>
      </c>
      <c r="O66" s="54"/>
      <c r="P66" s="54">
        <v>0</v>
      </c>
      <c r="Q66" s="54">
        <v>0</v>
      </c>
      <c r="R66" s="68">
        <f>SUM(F66:Q66)</f>
        <v>945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</row>
    <row r="67" spans="1:70" s="13" customFormat="1" ht="11.25">
      <c r="A67" s="20"/>
      <c r="B67" s="21"/>
      <c r="C67" s="46" t="s">
        <v>0</v>
      </c>
      <c r="D67" s="71"/>
      <c r="E67" s="70"/>
      <c r="F67" s="55">
        <f aca="true" t="shared" si="7" ref="F67:N67">SUM(F66)</f>
        <v>0</v>
      </c>
      <c r="G67" s="55">
        <f t="shared" si="7"/>
        <v>0</v>
      </c>
      <c r="H67" s="55">
        <f t="shared" si="7"/>
        <v>0</v>
      </c>
      <c r="I67" s="55">
        <f t="shared" si="7"/>
        <v>0</v>
      </c>
      <c r="J67" s="55">
        <f t="shared" si="7"/>
        <v>0</v>
      </c>
      <c r="K67" s="55">
        <f t="shared" si="7"/>
        <v>945</v>
      </c>
      <c r="L67" s="55">
        <f t="shared" si="7"/>
        <v>0</v>
      </c>
      <c r="M67" s="55">
        <f t="shared" si="7"/>
        <v>0</v>
      </c>
      <c r="N67" s="55">
        <f t="shared" si="7"/>
        <v>0</v>
      </c>
      <c r="O67" s="55" t="e">
        <f>SUM(#REF!)</f>
        <v>#REF!</v>
      </c>
      <c r="P67" s="55" t="e">
        <f>SUM(#REF!)</f>
        <v>#REF!</v>
      </c>
      <c r="Q67" s="55" t="e">
        <f>SUM(#REF!)</f>
        <v>#REF!</v>
      </c>
      <c r="R67" s="68">
        <f>SUM(R66)</f>
        <v>945</v>
      </c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3"/>
    </row>
    <row r="68" spans="1:69" ht="11.25">
      <c r="A68" s="11"/>
      <c r="B68" s="11"/>
      <c r="C68" s="22"/>
      <c r="D68" s="22"/>
      <c r="E68" s="22"/>
      <c r="F68" s="22"/>
      <c r="G68" s="22"/>
      <c r="H68" s="22"/>
      <c r="I68" s="22"/>
      <c r="J68" s="58"/>
      <c r="K68" s="58"/>
      <c r="L68" s="58"/>
      <c r="M68" s="58"/>
      <c r="N68" s="58"/>
      <c r="O68" s="58"/>
      <c r="P68" s="58"/>
      <c r="Q68" s="58"/>
      <c r="R68" s="22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</row>
    <row r="69" spans="1:69" ht="11.25">
      <c r="A69" s="12" t="s">
        <v>10</v>
      </c>
      <c r="B69" s="12" t="s">
        <v>10</v>
      </c>
      <c r="C69" s="114" t="s">
        <v>129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</row>
    <row r="70" spans="1:69" ht="22.5">
      <c r="A70" s="14"/>
      <c r="B70" s="14"/>
      <c r="C70" s="39" t="s">
        <v>104</v>
      </c>
      <c r="D70" s="89" t="s">
        <v>105</v>
      </c>
      <c r="E70" s="75" t="s">
        <v>106</v>
      </c>
      <c r="F70" s="57">
        <v>19000</v>
      </c>
      <c r="G70" s="57">
        <v>19000</v>
      </c>
      <c r="H70" s="57">
        <v>19665</v>
      </c>
      <c r="I70" s="57">
        <v>19665</v>
      </c>
      <c r="J70" s="54">
        <v>19665</v>
      </c>
      <c r="K70" s="54">
        <v>19665</v>
      </c>
      <c r="L70" s="54">
        <v>19665</v>
      </c>
      <c r="M70" s="54">
        <v>19665</v>
      </c>
      <c r="N70" s="54">
        <v>19665</v>
      </c>
      <c r="O70" s="54"/>
      <c r="P70" s="54"/>
      <c r="Q70" s="54"/>
      <c r="R70" s="68">
        <f>SUM(F70:Q70)</f>
        <v>175655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</row>
    <row r="71" spans="1:70" s="13" customFormat="1" ht="11.25">
      <c r="A71" s="20"/>
      <c r="B71" s="21"/>
      <c r="C71" s="46" t="s">
        <v>0</v>
      </c>
      <c r="D71" s="71"/>
      <c r="E71" s="70"/>
      <c r="F71" s="55">
        <f>SUM(F70:F70)</f>
        <v>19000</v>
      </c>
      <c r="G71" s="55">
        <f>SUM(G70:G70)</f>
        <v>19000</v>
      </c>
      <c r="H71" s="55">
        <f>SUM(H70:H70)</f>
        <v>19665</v>
      </c>
      <c r="I71" s="55">
        <f>SUM(I70:I70)</f>
        <v>19665</v>
      </c>
      <c r="J71" s="55">
        <f aca="true" t="shared" si="8" ref="J71:Q71">SUM(J70:J70)</f>
        <v>19665</v>
      </c>
      <c r="K71" s="55">
        <f>SUM(K70:K70)</f>
        <v>19665</v>
      </c>
      <c r="L71" s="55">
        <f t="shared" si="8"/>
        <v>19665</v>
      </c>
      <c r="M71" s="55">
        <f>SUM(M70:M70)</f>
        <v>19665</v>
      </c>
      <c r="N71" s="55">
        <f>SUM(N70:N70)</f>
        <v>19665</v>
      </c>
      <c r="O71" s="55">
        <f t="shared" si="8"/>
        <v>0</v>
      </c>
      <c r="P71" s="55">
        <f t="shared" si="8"/>
        <v>0</v>
      </c>
      <c r="Q71" s="55">
        <f t="shared" si="8"/>
        <v>0</v>
      </c>
      <c r="R71" s="68">
        <f>SUM(R70:R70)</f>
        <v>175655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3"/>
    </row>
    <row r="72" spans="1:69" ht="11.25">
      <c r="A72" s="26" t="s">
        <v>38</v>
      </c>
      <c r="B72" s="26" t="s">
        <v>39</v>
      </c>
      <c r="C72" s="22"/>
      <c r="D72" s="22"/>
      <c r="E72" s="22"/>
      <c r="F72" s="22"/>
      <c r="G72" s="22"/>
      <c r="H72" s="22"/>
      <c r="I72" s="22"/>
      <c r="J72" s="58"/>
      <c r="K72" s="58"/>
      <c r="L72" s="58"/>
      <c r="M72" s="58"/>
      <c r="N72" s="58"/>
      <c r="O72" s="58"/>
      <c r="P72" s="58"/>
      <c r="Q72" s="58"/>
      <c r="R72" s="22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</row>
    <row r="73" spans="1:69" ht="11.25">
      <c r="A73" s="26"/>
      <c r="B73" s="26"/>
      <c r="C73" s="116" t="s">
        <v>209</v>
      </c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</row>
    <row r="74" spans="1:69" ht="22.5">
      <c r="A74" s="26"/>
      <c r="B74" s="26"/>
      <c r="C74" s="39" t="s">
        <v>210</v>
      </c>
      <c r="D74" s="89" t="s">
        <v>212</v>
      </c>
      <c r="E74" s="98" t="s">
        <v>211</v>
      </c>
      <c r="F74" s="57">
        <v>0</v>
      </c>
      <c r="G74" s="57">
        <v>0</v>
      </c>
      <c r="H74" s="57">
        <v>5240</v>
      </c>
      <c r="I74" s="57">
        <v>5000</v>
      </c>
      <c r="J74" s="54">
        <v>5000</v>
      </c>
      <c r="K74" s="54">
        <v>5000</v>
      </c>
      <c r="L74" s="54">
        <v>5000</v>
      </c>
      <c r="M74" s="54">
        <v>5000</v>
      </c>
      <c r="N74" s="54">
        <v>5000</v>
      </c>
      <c r="O74" s="90"/>
      <c r="P74" s="54"/>
      <c r="Q74" s="54">
        <v>0</v>
      </c>
      <c r="R74" s="68">
        <f>SUM(F74:Q74)</f>
        <v>35240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</row>
    <row r="75" spans="1:69" ht="11.25">
      <c r="A75" s="26"/>
      <c r="B75" s="26"/>
      <c r="C75" s="46" t="s">
        <v>0</v>
      </c>
      <c r="D75" s="71"/>
      <c r="E75" s="77"/>
      <c r="F75" s="59">
        <f>SUM(F74:F74)</f>
        <v>0</v>
      </c>
      <c r="G75" s="59">
        <f>SUM(G74:G74)</f>
        <v>0</v>
      </c>
      <c r="H75" s="59">
        <f>SUM(H74:H74)</f>
        <v>5240</v>
      </c>
      <c r="I75" s="59">
        <f>SUM(I74:I74)</f>
        <v>5000</v>
      </c>
      <c r="J75" s="59">
        <f aca="true" t="shared" si="9" ref="J75:Q75">SUM(J74:J74)</f>
        <v>5000</v>
      </c>
      <c r="K75" s="59">
        <f>SUM(K74:K74)</f>
        <v>5000</v>
      </c>
      <c r="L75" s="59">
        <f t="shared" si="9"/>
        <v>5000</v>
      </c>
      <c r="M75" s="59">
        <f t="shared" si="9"/>
        <v>5000</v>
      </c>
      <c r="N75" s="59">
        <f t="shared" si="9"/>
        <v>5000</v>
      </c>
      <c r="O75" s="59">
        <f t="shared" si="9"/>
        <v>0</v>
      </c>
      <c r="P75" s="59">
        <f t="shared" si="9"/>
        <v>0</v>
      </c>
      <c r="Q75" s="59">
        <f t="shared" si="9"/>
        <v>0</v>
      </c>
      <c r="R75" s="68">
        <f>SUM(R74:R74)</f>
        <v>35240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</row>
    <row r="76" spans="1:69" ht="11.25">
      <c r="A76" s="26"/>
      <c r="B76" s="26"/>
      <c r="C76" s="22"/>
      <c r="D76" s="22"/>
      <c r="E76" s="22"/>
      <c r="F76" s="22"/>
      <c r="G76" s="22"/>
      <c r="H76" s="22"/>
      <c r="I76" s="22"/>
      <c r="J76" s="58"/>
      <c r="K76" s="58"/>
      <c r="L76" s="58"/>
      <c r="M76" s="58"/>
      <c r="N76" s="58"/>
      <c r="O76" s="58"/>
      <c r="P76" s="58"/>
      <c r="Q76" s="58"/>
      <c r="R76" s="22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</row>
    <row r="77" spans="1:69" ht="11.25">
      <c r="A77" s="26"/>
      <c r="B77" s="26"/>
      <c r="C77" s="116" t="s">
        <v>3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</row>
    <row r="78" spans="1:69" ht="22.5">
      <c r="A78" s="1" t="s">
        <v>14</v>
      </c>
      <c r="B78" s="1" t="s">
        <v>15</v>
      </c>
      <c r="C78" s="39" t="s">
        <v>79</v>
      </c>
      <c r="D78" s="67" t="s">
        <v>80</v>
      </c>
      <c r="E78" s="76" t="s">
        <v>16</v>
      </c>
      <c r="F78" s="57">
        <v>0</v>
      </c>
      <c r="G78" s="57">
        <v>0</v>
      </c>
      <c r="H78" s="57">
        <v>0</v>
      </c>
      <c r="I78" s="57">
        <v>0</v>
      </c>
      <c r="J78" s="54">
        <v>0</v>
      </c>
      <c r="K78" s="54">
        <v>189</v>
      </c>
      <c r="L78" s="54">
        <v>0</v>
      </c>
      <c r="M78" s="54">
        <f>189+189</f>
        <v>378</v>
      </c>
      <c r="N78" s="54">
        <v>189</v>
      </c>
      <c r="O78" s="90"/>
      <c r="P78" s="54"/>
      <c r="Q78" s="54">
        <v>0</v>
      </c>
      <c r="R78" s="68">
        <f>SUM(F78:Q78)</f>
        <v>756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</row>
    <row r="79" spans="1:69" ht="11.25">
      <c r="A79" s="14"/>
      <c r="B79" s="14"/>
      <c r="C79" s="46" t="s">
        <v>0</v>
      </c>
      <c r="D79" s="71"/>
      <c r="E79" s="77"/>
      <c r="F79" s="59">
        <f>SUM(F78:F78)</f>
        <v>0</v>
      </c>
      <c r="G79" s="59">
        <f>SUM(G78:G78)</f>
        <v>0</v>
      </c>
      <c r="H79" s="59">
        <f>SUM(H78:H78)</f>
        <v>0</v>
      </c>
      <c r="I79" s="59">
        <f>SUM(I78:I78)</f>
        <v>0</v>
      </c>
      <c r="J79" s="59">
        <f aca="true" t="shared" si="10" ref="J79:Q79">SUM(J78:J78)</f>
        <v>0</v>
      </c>
      <c r="K79" s="59">
        <f>SUM(K78:K78)</f>
        <v>189</v>
      </c>
      <c r="L79" s="59">
        <f t="shared" si="10"/>
        <v>0</v>
      </c>
      <c r="M79" s="59">
        <f t="shared" si="10"/>
        <v>378</v>
      </c>
      <c r="N79" s="59">
        <f t="shared" si="10"/>
        <v>189</v>
      </c>
      <c r="O79" s="59">
        <f t="shared" si="10"/>
        <v>0</v>
      </c>
      <c r="P79" s="59">
        <f t="shared" si="10"/>
        <v>0</v>
      </c>
      <c r="Q79" s="59">
        <f t="shared" si="10"/>
        <v>0</v>
      </c>
      <c r="R79" s="68">
        <f>SUM(R78:R78)</f>
        <v>756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</row>
    <row r="80" spans="1:69" ht="11.25">
      <c r="A80" s="27"/>
      <c r="B80" s="28"/>
      <c r="C80" s="19"/>
      <c r="D80" s="73"/>
      <c r="E80" s="32"/>
      <c r="F80" s="19"/>
      <c r="G80" s="19"/>
      <c r="H80" s="19"/>
      <c r="I80" s="19"/>
      <c r="J80" s="60"/>
      <c r="K80" s="60"/>
      <c r="L80" s="60"/>
      <c r="M80" s="60"/>
      <c r="N80" s="60"/>
      <c r="O80" s="60"/>
      <c r="P80" s="60"/>
      <c r="Q80" s="60"/>
      <c r="R80" s="7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</row>
    <row r="81" spans="1:69" ht="11.25">
      <c r="A81" s="14"/>
      <c r="B81" s="14"/>
      <c r="C81" s="116" t="s">
        <v>4</v>
      </c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</row>
    <row r="82" spans="1:18" ht="11.25">
      <c r="A82" s="30" t="s">
        <v>3</v>
      </c>
      <c r="B82" s="30"/>
      <c r="C82" s="39" t="s">
        <v>130</v>
      </c>
      <c r="D82" s="79" t="s">
        <v>135</v>
      </c>
      <c r="E82" s="78" t="s">
        <v>41</v>
      </c>
      <c r="F82" s="57">
        <v>2270</v>
      </c>
      <c r="G82" s="57">
        <v>2270</v>
      </c>
      <c r="H82" s="57">
        <v>2270</v>
      </c>
      <c r="I82" s="57">
        <v>2270</v>
      </c>
      <c r="J82" s="54">
        <v>2270</v>
      </c>
      <c r="K82" s="54">
        <v>2270</v>
      </c>
      <c r="L82" s="54">
        <v>2270</v>
      </c>
      <c r="M82" s="54">
        <v>2270</v>
      </c>
      <c r="N82" s="54">
        <v>2348</v>
      </c>
      <c r="O82" s="54"/>
      <c r="P82" s="54"/>
      <c r="Q82" s="54"/>
      <c r="R82" s="68">
        <f>SUM(F82:Q82)</f>
        <v>20508</v>
      </c>
    </row>
    <row r="83" spans="1:18" ht="11.25">
      <c r="A83" s="26" t="s">
        <v>14</v>
      </c>
      <c r="B83" s="26" t="s">
        <v>15</v>
      </c>
      <c r="C83" s="46" t="s">
        <v>0</v>
      </c>
      <c r="D83" s="71"/>
      <c r="E83" s="77"/>
      <c r="F83" s="55">
        <f>SUM(F82)</f>
        <v>2270</v>
      </c>
      <c r="G83" s="55">
        <f>SUM(G82)</f>
        <v>2270</v>
      </c>
      <c r="H83" s="55">
        <f>SUM(H82)</f>
        <v>2270</v>
      </c>
      <c r="I83" s="55">
        <f>SUM(I82)</f>
        <v>2270</v>
      </c>
      <c r="J83" s="55">
        <f aca="true" t="shared" si="11" ref="J83:Q83">SUM(J82)</f>
        <v>2270</v>
      </c>
      <c r="K83" s="55">
        <f>SUM(K82)</f>
        <v>2270</v>
      </c>
      <c r="L83" s="55">
        <f t="shared" si="11"/>
        <v>2270</v>
      </c>
      <c r="M83" s="55">
        <f t="shared" si="11"/>
        <v>2270</v>
      </c>
      <c r="N83" s="55">
        <f t="shared" si="11"/>
        <v>2348</v>
      </c>
      <c r="O83" s="55">
        <f t="shared" si="11"/>
        <v>0</v>
      </c>
      <c r="P83" s="55">
        <f t="shared" si="11"/>
        <v>0</v>
      </c>
      <c r="Q83" s="55">
        <f t="shared" si="11"/>
        <v>0</v>
      </c>
      <c r="R83" s="68">
        <f>SUM(R82)</f>
        <v>20508</v>
      </c>
    </row>
    <row r="84" spans="1:108" s="1" customFormat="1" ht="11.25">
      <c r="A84" s="31"/>
      <c r="B84" s="29"/>
      <c r="C84" s="32"/>
      <c r="D84" s="32"/>
      <c r="E84" s="32"/>
      <c r="F84" s="32"/>
      <c r="G84" s="32"/>
      <c r="H84" s="32"/>
      <c r="I84" s="32"/>
      <c r="J84" s="58"/>
      <c r="K84" s="58"/>
      <c r="L84" s="58"/>
      <c r="M84" s="58"/>
      <c r="N84" s="58"/>
      <c r="O84" s="58"/>
      <c r="P84" s="58"/>
      <c r="Q84" s="58"/>
      <c r="R84" s="3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</row>
    <row r="85" spans="1:108" ht="11.25">
      <c r="A85" s="14"/>
      <c r="B85" s="14"/>
      <c r="C85" s="116" t="s">
        <v>5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</row>
    <row r="86" spans="1:108" ht="22.5">
      <c r="A86" s="30" t="s">
        <v>4</v>
      </c>
      <c r="B86" s="30"/>
      <c r="C86" s="39" t="s">
        <v>175</v>
      </c>
      <c r="D86" s="67" t="s">
        <v>177</v>
      </c>
      <c r="E86" s="39" t="s">
        <v>176</v>
      </c>
      <c r="F86" s="39">
        <v>2666.67</v>
      </c>
      <c r="G86" s="39">
        <v>2666.67</v>
      </c>
      <c r="H86" s="39">
        <v>2666.67</v>
      </c>
      <c r="I86" s="94">
        <v>2666.67</v>
      </c>
      <c r="J86" s="54">
        <v>2666.67</v>
      </c>
      <c r="K86" s="54">
        <v>2666.67</v>
      </c>
      <c r="L86" s="54">
        <v>2666.67</v>
      </c>
      <c r="M86" s="54">
        <v>2666.67</v>
      </c>
      <c r="N86" s="54">
        <v>2666.67</v>
      </c>
      <c r="O86" s="54"/>
      <c r="P86" s="54"/>
      <c r="Q86" s="54"/>
      <c r="R86" s="68">
        <f>SUM(F86:Q86)</f>
        <v>24000.03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</row>
    <row r="87" spans="1:108" ht="11.25">
      <c r="A87" s="12" t="s">
        <v>13</v>
      </c>
      <c r="B87" s="13" t="s">
        <v>11</v>
      </c>
      <c r="C87" s="46" t="s">
        <v>0</v>
      </c>
      <c r="D87" s="71"/>
      <c r="E87" s="77"/>
      <c r="F87" s="55">
        <f aca="true" t="shared" si="12" ref="F87:M87">SUM(F86)</f>
        <v>2666.67</v>
      </c>
      <c r="G87" s="55">
        <f t="shared" si="12"/>
        <v>2666.67</v>
      </c>
      <c r="H87" s="55">
        <f t="shared" si="12"/>
        <v>2666.67</v>
      </c>
      <c r="I87" s="55">
        <f t="shared" si="12"/>
        <v>2666.67</v>
      </c>
      <c r="J87" s="55">
        <f t="shared" si="12"/>
        <v>2666.67</v>
      </c>
      <c r="K87" s="55">
        <f t="shared" si="12"/>
        <v>2666.67</v>
      </c>
      <c r="L87" s="55">
        <f t="shared" si="12"/>
        <v>2666.67</v>
      </c>
      <c r="M87" s="55">
        <f t="shared" si="12"/>
        <v>2666.67</v>
      </c>
      <c r="N87" s="55">
        <f>SUM(N86:N86)</f>
        <v>2666.67</v>
      </c>
      <c r="O87" s="55">
        <f>SUM(O86)</f>
        <v>0</v>
      </c>
      <c r="P87" s="55">
        <f>SUM(P86)</f>
        <v>0</v>
      </c>
      <c r="Q87" s="55">
        <f>SUM(Q86)</f>
        <v>0</v>
      </c>
      <c r="R87" s="68">
        <f>SUM(R86:R86)</f>
        <v>24000.03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</row>
    <row r="88" spans="1:108" s="13" customFormat="1" ht="11.25">
      <c r="A88" s="20"/>
      <c r="B88" s="21"/>
      <c r="C88" s="22"/>
      <c r="D88" s="22"/>
      <c r="E88" s="22"/>
      <c r="F88" s="22"/>
      <c r="G88" s="22"/>
      <c r="H88" s="22"/>
      <c r="I88" s="22"/>
      <c r="J88" s="58"/>
      <c r="K88" s="58"/>
      <c r="L88" s="58"/>
      <c r="M88" s="58"/>
      <c r="N88" s="58"/>
      <c r="O88" s="58"/>
      <c r="P88" s="58"/>
      <c r="Q88" s="58"/>
      <c r="R88" s="22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</row>
    <row r="89" spans="1:18" ht="11.25">
      <c r="A89" s="14"/>
      <c r="B89" s="14"/>
      <c r="C89" s="116" t="s">
        <v>42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</row>
    <row r="90" spans="1:18" ht="22.5">
      <c r="A90" s="13"/>
      <c r="B90" s="13"/>
      <c r="C90" s="39" t="s">
        <v>120</v>
      </c>
      <c r="D90" s="67" t="s">
        <v>122</v>
      </c>
      <c r="E90" s="69" t="s">
        <v>121</v>
      </c>
      <c r="F90" s="57">
        <v>2800</v>
      </c>
      <c r="G90" s="57">
        <v>2800</v>
      </c>
      <c r="H90" s="57">
        <v>2800</v>
      </c>
      <c r="I90" s="57">
        <v>2800</v>
      </c>
      <c r="J90" s="54">
        <v>2800</v>
      </c>
      <c r="K90" s="54">
        <v>2800</v>
      </c>
      <c r="L90" s="54">
        <v>2800</v>
      </c>
      <c r="M90" s="54">
        <v>2800</v>
      </c>
      <c r="N90" s="54">
        <v>2800</v>
      </c>
      <c r="O90" s="54"/>
      <c r="P90" s="54"/>
      <c r="Q90" s="54"/>
      <c r="R90" s="68">
        <f>SUM(F90:Q90)</f>
        <v>25200</v>
      </c>
    </row>
    <row r="91" spans="1:18" ht="11.25">
      <c r="A91" s="14"/>
      <c r="B91" s="14"/>
      <c r="C91" s="46" t="s">
        <v>0</v>
      </c>
      <c r="D91" s="71"/>
      <c r="E91" s="77"/>
      <c r="F91" s="55">
        <f aca="true" t="shared" si="13" ref="F91:K91">SUM(F90:F90)</f>
        <v>2800</v>
      </c>
      <c r="G91" s="55">
        <f t="shared" si="13"/>
        <v>2800</v>
      </c>
      <c r="H91" s="55">
        <f t="shared" si="13"/>
        <v>2800</v>
      </c>
      <c r="I91" s="55">
        <f t="shared" si="13"/>
        <v>2800</v>
      </c>
      <c r="J91" s="55">
        <f t="shared" si="13"/>
        <v>2800</v>
      </c>
      <c r="K91" s="55">
        <f t="shared" si="13"/>
        <v>2800</v>
      </c>
      <c r="L91" s="55">
        <f aca="true" t="shared" si="14" ref="L91:Q91">SUM(L90:L90)</f>
        <v>2800</v>
      </c>
      <c r="M91" s="55">
        <f t="shared" si="14"/>
        <v>2800</v>
      </c>
      <c r="N91" s="55">
        <f t="shared" si="14"/>
        <v>2800</v>
      </c>
      <c r="O91" s="55">
        <f t="shared" si="14"/>
        <v>0</v>
      </c>
      <c r="P91" s="55">
        <f t="shared" si="14"/>
        <v>0</v>
      </c>
      <c r="Q91" s="55">
        <f t="shared" si="14"/>
        <v>0</v>
      </c>
      <c r="R91" s="55">
        <f>SUM(R90:R90)</f>
        <v>25200</v>
      </c>
    </row>
    <row r="92" spans="1:18" s="21" customFormat="1" ht="11.25">
      <c r="A92" s="20"/>
      <c r="C92" s="22"/>
      <c r="D92" s="22"/>
      <c r="E92" s="22"/>
      <c r="F92" s="22"/>
      <c r="G92" s="22"/>
      <c r="H92" s="22"/>
      <c r="I92" s="22"/>
      <c r="J92" s="58"/>
      <c r="K92" s="58"/>
      <c r="L92" s="58"/>
      <c r="M92" s="58"/>
      <c r="N92" s="58"/>
      <c r="O92" s="58"/>
      <c r="P92" s="58"/>
      <c r="Q92" s="58"/>
      <c r="R92" s="22"/>
    </row>
    <row r="93" spans="1:18" ht="11.25">
      <c r="A93" s="14"/>
      <c r="B93" s="14"/>
      <c r="C93" s="116" t="s">
        <v>35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</row>
    <row r="94" spans="1:18" ht="22.5">
      <c r="A94" s="14"/>
      <c r="B94" s="14"/>
      <c r="C94" s="39" t="s">
        <v>187</v>
      </c>
      <c r="D94" s="89" t="s">
        <v>189</v>
      </c>
      <c r="E94" s="101" t="s">
        <v>188</v>
      </c>
      <c r="F94" s="57">
        <v>3112.5</v>
      </c>
      <c r="G94" s="57">
        <v>2370</v>
      </c>
      <c r="H94" s="57">
        <v>2640</v>
      </c>
      <c r="I94" s="57">
        <v>1500</v>
      </c>
      <c r="J94" s="54">
        <v>2887.5</v>
      </c>
      <c r="K94" s="54">
        <v>3127.5</v>
      </c>
      <c r="L94" s="54">
        <v>0</v>
      </c>
      <c r="M94" s="54">
        <v>4185</v>
      </c>
      <c r="N94" s="54">
        <v>2872.5</v>
      </c>
      <c r="O94" s="54"/>
      <c r="P94" s="54"/>
      <c r="Q94" s="54"/>
      <c r="R94" s="68">
        <f>SUM(F94:Q94)</f>
        <v>22695</v>
      </c>
    </row>
    <row r="95" spans="1:18" ht="11.25">
      <c r="A95" s="14"/>
      <c r="B95" s="14"/>
      <c r="C95" s="46" t="s">
        <v>0</v>
      </c>
      <c r="D95" s="71"/>
      <c r="E95" s="77"/>
      <c r="F95" s="55">
        <f aca="true" t="shared" si="15" ref="F95:K95">SUM(F94)</f>
        <v>3112.5</v>
      </c>
      <c r="G95" s="55">
        <f t="shared" si="15"/>
        <v>2370</v>
      </c>
      <c r="H95" s="55">
        <f t="shared" si="15"/>
        <v>2640</v>
      </c>
      <c r="I95" s="55">
        <f t="shared" si="15"/>
        <v>1500</v>
      </c>
      <c r="J95" s="55">
        <f t="shared" si="15"/>
        <v>2887.5</v>
      </c>
      <c r="K95" s="55">
        <f t="shared" si="15"/>
        <v>3127.5</v>
      </c>
      <c r="L95" s="55">
        <f>SUM(L94:L94)</f>
        <v>0</v>
      </c>
      <c r="M95" s="55">
        <f>SUM(M94:M94)</f>
        <v>4185</v>
      </c>
      <c r="N95" s="55">
        <f>SUM(N94:N94)</f>
        <v>2872.5</v>
      </c>
      <c r="O95" s="55">
        <f>SUM(O94:O94)</f>
        <v>0</v>
      </c>
      <c r="P95" s="55" t="e">
        <f>SUM(#REF!)</f>
        <v>#REF!</v>
      </c>
      <c r="Q95" s="55" t="e">
        <f>SUM(#REF!)</f>
        <v>#REF!</v>
      </c>
      <c r="R95" s="68">
        <f>SUM(R94:R94)</f>
        <v>22695</v>
      </c>
    </row>
    <row r="96" spans="1:156" s="13" customFormat="1" ht="11.25">
      <c r="A96" s="20"/>
      <c r="B96" s="21"/>
      <c r="C96" s="22"/>
      <c r="D96" s="22"/>
      <c r="E96" s="22"/>
      <c r="F96" s="22"/>
      <c r="G96" s="22"/>
      <c r="H96" s="22"/>
      <c r="I96" s="22"/>
      <c r="J96" s="58"/>
      <c r="K96" s="58"/>
      <c r="L96" s="58"/>
      <c r="M96" s="58"/>
      <c r="N96" s="58"/>
      <c r="O96" s="58"/>
      <c r="P96" s="58"/>
      <c r="Q96" s="58"/>
      <c r="R96" s="22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</row>
    <row r="97" spans="1:156" ht="11.25">
      <c r="A97" s="14"/>
      <c r="B97" s="14"/>
      <c r="C97" s="117" t="s">
        <v>40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</row>
    <row r="98" spans="1:156" ht="22.5">
      <c r="A98" s="33"/>
      <c r="B98" s="33"/>
      <c r="C98" s="39" t="s">
        <v>45</v>
      </c>
      <c r="D98" s="81" t="s">
        <v>44</v>
      </c>
      <c r="E98" s="69" t="s">
        <v>34</v>
      </c>
      <c r="F98" s="57">
        <v>5863.27</v>
      </c>
      <c r="G98" s="57">
        <v>8002.4</v>
      </c>
      <c r="H98" s="57">
        <v>6685.29</v>
      </c>
      <c r="I98" s="57">
        <v>1937.53</v>
      </c>
      <c r="J98" s="40">
        <v>4153.49</v>
      </c>
      <c r="K98" s="40">
        <v>0</v>
      </c>
      <c r="L98" s="40">
        <v>0</v>
      </c>
      <c r="M98" s="40">
        <v>0</v>
      </c>
      <c r="N98" s="40"/>
      <c r="O98" s="40"/>
      <c r="P98" s="40"/>
      <c r="Q98" s="40"/>
      <c r="R98" s="68">
        <f>SUM(F98:Q98)</f>
        <v>26641.979999999996</v>
      </c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</row>
    <row r="99" spans="1:156" ht="22.5">
      <c r="A99" s="33"/>
      <c r="B99" s="33"/>
      <c r="C99" s="101" t="s">
        <v>228</v>
      </c>
      <c r="D99" s="107" t="s">
        <v>229</v>
      </c>
      <c r="E99" s="69" t="s">
        <v>34</v>
      </c>
      <c r="F99" s="103">
        <v>0</v>
      </c>
      <c r="G99" s="103">
        <v>0</v>
      </c>
      <c r="H99" s="103">
        <v>0</v>
      </c>
      <c r="I99" s="103">
        <v>0</v>
      </c>
      <c r="J99" s="91">
        <v>0</v>
      </c>
      <c r="K99" s="91">
        <v>5884.08</v>
      </c>
      <c r="L99" s="91">
        <v>5496.16</v>
      </c>
      <c r="M99" s="91">
        <v>5374.18</v>
      </c>
      <c r="N99" s="91">
        <v>6323.08</v>
      </c>
      <c r="O99" s="91"/>
      <c r="P99" s="91"/>
      <c r="Q99" s="91"/>
      <c r="R99" s="68">
        <f>SUM(F99:Q99)</f>
        <v>23077.5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</row>
    <row r="100" spans="1:156" ht="11.25">
      <c r="A100" s="33" t="s">
        <v>24</v>
      </c>
      <c r="B100" s="33"/>
      <c r="C100" s="47" t="s">
        <v>0</v>
      </c>
      <c r="D100" s="82"/>
      <c r="E100" s="77"/>
      <c r="F100" s="62">
        <f>SUM(F98:F99)</f>
        <v>5863.27</v>
      </c>
      <c r="G100" s="62">
        <f aca="true" t="shared" si="16" ref="G100:M100">SUM(G98:G99)</f>
        <v>8002.4</v>
      </c>
      <c r="H100" s="62">
        <f t="shared" si="16"/>
        <v>6685.29</v>
      </c>
      <c r="I100" s="62">
        <f t="shared" si="16"/>
        <v>1937.53</v>
      </c>
      <c r="J100" s="62">
        <f t="shared" si="16"/>
        <v>4153.49</v>
      </c>
      <c r="K100" s="62">
        <f t="shared" si="16"/>
        <v>5884.08</v>
      </c>
      <c r="L100" s="62">
        <f t="shared" si="16"/>
        <v>5496.16</v>
      </c>
      <c r="M100" s="62">
        <f t="shared" si="16"/>
        <v>5374.18</v>
      </c>
      <c r="N100" s="62">
        <f>SUM(N98:N99)</f>
        <v>6323.08</v>
      </c>
      <c r="O100" s="62">
        <f>SUM(O98:O99)</f>
        <v>0</v>
      </c>
      <c r="P100" s="62">
        <f>SUM(P98:P99)</f>
        <v>0</v>
      </c>
      <c r="Q100" s="62">
        <f>SUM(Q98:Q99)</f>
        <v>0</v>
      </c>
      <c r="R100" s="62">
        <f>SUM(R98:R99)</f>
        <v>49719.479999999996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</row>
    <row r="101" spans="1:156" s="36" customFormat="1" ht="11.25">
      <c r="A101" s="34"/>
      <c r="B101" s="35"/>
      <c r="C101" s="48"/>
      <c r="D101" s="48"/>
      <c r="E101" s="48"/>
      <c r="F101" s="48"/>
      <c r="G101" s="48"/>
      <c r="H101" s="48"/>
      <c r="I101" s="48"/>
      <c r="J101" s="63"/>
      <c r="K101" s="63"/>
      <c r="L101" s="63"/>
      <c r="M101" s="63"/>
      <c r="N101" s="63"/>
      <c r="O101" s="63"/>
      <c r="P101" s="63"/>
      <c r="Q101" s="63"/>
      <c r="R101" s="48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</row>
    <row r="102" spans="1:156" ht="11.25">
      <c r="A102" s="14"/>
      <c r="B102" s="37"/>
      <c r="C102" s="117" t="s">
        <v>69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</row>
    <row r="103" spans="1:156" ht="22.5">
      <c r="A103" s="33" t="s">
        <v>36</v>
      </c>
      <c r="B103" s="33"/>
      <c r="C103" s="39" t="s">
        <v>70</v>
      </c>
      <c r="D103" s="81" t="s">
        <v>71</v>
      </c>
      <c r="E103" s="69" t="s">
        <v>90</v>
      </c>
      <c r="F103" s="57">
        <v>3800</v>
      </c>
      <c r="G103" s="57">
        <v>3800</v>
      </c>
      <c r="H103" s="57">
        <v>0</v>
      </c>
      <c r="I103" s="57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/>
      <c r="P103" s="91"/>
      <c r="Q103" s="40"/>
      <c r="R103" s="68">
        <f>SUM(F103:Q103)</f>
        <v>7600</v>
      </c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</row>
    <row r="104" spans="1:156" ht="11.25">
      <c r="A104" s="13"/>
      <c r="B104" s="38"/>
      <c r="C104" s="47" t="s">
        <v>0</v>
      </c>
      <c r="D104" s="82"/>
      <c r="E104" s="77"/>
      <c r="F104" s="62">
        <f>SUM(F103)</f>
        <v>3800</v>
      </c>
      <c r="G104" s="62">
        <f>SUM(G103)</f>
        <v>3800</v>
      </c>
      <c r="H104" s="62">
        <f>SUM(H103)</f>
        <v>0</v>
      </c>
      <c r="I104" s="62">
        <f>SUM(I103)</f>
        <v>0</v>
      </c>
      <c r="J104" s="62">
        <f aca="true" t="shared" si="17" ref="J104:Q104">SUM(J103)</f>
        <v>0</v>
      </c>
      <c r="K104" s="62">
        <f>SUM(K103)</f>
        <v>0</v>
      </c>
      <c r="L104" s="62">
        <f t="shared" si="17"/>
        <v>0</v>
      </c>
      <c r="M104" s="62">
        <f t="shared" si="17"/>
        <v>0</v>
      </c>
      <c r="N104" s="62">
        <f t="shared" si="17"/>
        <v>0</v>
      </c>
      <c r="O104" s="62">
        <f t="shared" si="17"/>
        <v>0</v>
      </c>
      <c r="P104" s="62">
        <f t="shared" si="17"/>
        <v>0</v>
      </c>
      <c r="Q104" s="62">
        <f t="shared" si="17"/>
        <v>0</v>
      </c>
      <c r="R104" s="68">
        <f>SUM(R103)</f>
        <v>7600</v>
      </c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</row>
    <row r="105" spans="1:156" s="13" customFormat="1" ht="11.25">
      <c r="A105" s="20"/>
      <c r="B105" s="21"/>
      <c r="C105" s="22"/>
      <c r="D105" s="22"/>
      <c r="E105" s="22"/>
      <c r="F105" s="22"/>
      <c r="G105" s="22"/>
      <c r="H105" s="22"/>
      <c r="I105" s="22"/>
      <c r="J105" s="58"/>
      <c r="K105" s="58"/>
      <c r="L105" s="58"/>
      <c r="M105" s="58"/>
      <c r="N105" s="58"/>
      <c r="O105" s="58"/>
      <c r="P105" s="58"/>
      <c r="Q105" s="58"/>
      <c r="R105" s="22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</row>
    <row r="106" spans="1:156" ht="11.25">
      <c r="A106" s="14"/>
      <c r="B106" s="37"/>
      <c r="C106" s="117" t="s">
        <v>186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0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</row>
    <row r="107" spans="1:156" ht="22.5">
      <c r="A107" s="33"/>
      <c r="B107" s="33"/>
      <c r="C107" s="49" t="s">
        <v>156</v>
      </c>
      <c r="D107" s="80" t="s">
        <v>155</v>
      </c>
      <c r="E107" s="76" t="s">
        <v>157</v>
      </c>
      <c r="F107" s="102">
        <v>700</v>
      </c>
      <c r="G107" s="102">
        <v>700</v>
      </c>
      <c r="H107" s="102">
        <v>700</v>
      </c>
      <c r="I107" s="94">
        <v>170</v>
      </c>
      <c r="J107" s="95">
        <v>170</v>
      </c>
      <c r="K107" s="95">
        <v>170</v>
      </c>
      <c r="L107" s="99">
        <v>170</v>
      </c>
      <c r="M107" s="99">
        <v>170</v>
      </c>
      <c r="N107" s="95">
        <v>170</v>
      </c>
      <c r="O107" s="95"/>
      <c r="P107" s="95"/>
      <c r="Q107" s="95"/>
      <c r="R107" s="83">
        <f>SUM(F107:Q107)</f>
        <v>3120</v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</row>
    <row r="108" spans="1:156" ht="11.25">
      <c r="A108" s="13"/>
      <c r="B108" s="38"/>
      <c r="C108" s="50"/>
      <c r="D108" s="77"/>
      <c r="E108" s="62">
        <f>SUM(E107)</f>
        <v>0</v>
      </c>
      <c r="F108" s="62">
        <f>SUM(F107:F107)</f>
        <v>700</v>
      </c>
      <c r="G108" s="62">
        <f>SUM(G107:G107)</f>
        <v>700</v>
      </c>
      <c r="H108" s="62">
        <f>SUM(H107:H107)</f>
        <v>700</v>
      </c>
      <c r="I108" s="62">
        <f aca="true" t="shared" si="18" ref="I108:Q108">SUM(I107:I107)</f>
        <v>170</v>
      </c>
      <c r="J108" s="62">
        <f t="shared" si="18"/>
        <v>170</v>
      </c>
      <c r="K108" s="62">
        <f>SUM(K107:K107)</f>
        <v>170</v>
      </c>
      <c r="L108" s="62">
        <f t="shared" si="18"/>
        <v>170</v>
      </c>
      <c r="M108" s="62">
        <f t="shared" si="18"/>
        <v>170</v>
      </c>
      <c r="N108" s="62">
        <f t="shared" si="18"/>
        <v>170</v>
      </c>
      <c r="O108" s="62">
        <f t="shared" si="18"/>
        <v>0</v>
      </c>
      <c r="P108" s="62">
        <f t="shared" si="18"/>
        <v>0</v>
      </c>
      <c r="Q108" s="62">
        <f t="shared" si="18"/>
        <v>0</v>
      </c>
      <c r="R108" s="68">
        <f>SUM(R107:R107)</f>
        <v>3120</v>
      </c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</row>
    <row r="109" spans="1:156" s="13" customFormat="1" ht="11.25">
      <c r="A109" s="20"/>
      <c r="B109" s="21"/>
      <c r="C109" s="22"/>
      <c r="D109" s="22"/>
      <c r="E109" s="22"/>
      <c r="F109" s="22"/>
      <c r="G109" s="22"/>
      <c r="H109" s="22"/>
      <c r="I109" s="22"/>
      <c r="J109" s="58"/>
      <c r="K109" s="58"/>
      <c r="L109" s="58"/>
      <c r="M109" s="58"/>
      <c r="N109" s="58"/>
      <c r="O109" s="58"/>
      <c r="P109" s="58"/>
      <c r="Q109" s="58"/>
      <c r="R109" s="22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</row>
    <row r="110" spans="1:156" ht="11.25">
      <c r="A110" s="14"/>
      <c r="B110" s="37"/>
      <c r="C110" s="117" t="s">
        <v>82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</row>
    <row r="111" spans="1:156" ht="45">
      <c r="A111" s="14"/>
      <c r="B111" s="37"/>
      <c r="C111" s="39" t="s">
        <v>87</v>
      </c>
      <c r="D111" s="81" t="s">
        <v>89</v>
      </c>
      <c r="E111" s="69" t="s">
        <v>88</v>
      </c>
      <c r="F111" s="57">
        <v>2750</v>
      </c>
      <c r="G111" s="57">
        <v>2750</v>
      </c>
      <c r="H111" s="57">
        <v>2750</v>
      </c>
      <c r="I111" s="57">
        <v>2750</v>
      </c>
      <c r="J111" s="40">
        <v>2750</v>
      </c>
      <c r="K111" s="40">
        <v>2750</v>
      </c>
      <c r="L111" s="40">
        <v>2750</v>
      </c>
      <c r="M111" s="40">
        <v>2750</v>
      </c>
      <c r="N111" s="40">
        <v>2750</v>
      </c>
      <c r="O111" s="91"/>
      <c r="P111" s="40"/>
      <c r="Q111" s="40"/>
      <c r="R111" s="68">
        <f>SUM(F111:Q111)</f>
        <v>24750</v>
      </c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</row>
    <row r="112" spans="1:156" ht="11.25">
      <c r="A112" s="33" t="s">
        <v>25</v>
      </c>
      <c r="B112" s="33"/>
      <c r="C112" s="47" t="s">
        <v>0</v>
      </c>
      <c r="D112" s="82"/>
      <c r="E112" s="77"/>
      <c r="F112" s="62">
        <f>SUM(F111:F111)</f>
        <v>2750</v>
      </c>
      <c r="G112" s="62">
        <f>SUM(G111:G111)</f>
        <v>2750</v>
      </c>
      <c r="H112" s="62">
        <f>SUM(H111:H111)</f>
        <v>2750</v>
      </c>
      <c r="I112" s="62">
        <f>SUM(I111:I111)</f>
        <v>2750</v>
      </c>
      <c r="J112" s="62">
        <f aca="true" t="shared" si="19" ref="J112:Q112">SUM(J111:J111)</f>
        <v>2750</v>
      </c>
      <c r="K112" s="62">
        <f>SUM(K111:K111)</f>
        <v>2750</v>
      </c>
      <c r="L112" s="62">
        <f>SUM(L111:L111)</f>
        <v>2750</v>
      </c>
      <c r="M112" s="62">
        <f t="shared" si="19"/>
        <v>2750</v>
      </c>
      <c r="N112" s="62">
        <f t="shared" si="19"/>
        <v>2750</v>
      </c>
      <c r="O112" s="62">
        <f t="shared" si="19"/>
        <v>0</v>
      </c>
      <c r="P112" s="62">
        <f t="shared" si="19"/>
        <v>0</v>
      </c>
      <c r="Q112" s="62">
        <f t="shared" si="19"/>
        <v>0</v>
      </c>
      <c r="R112" s="85">
        <f>SUM(R111:R111)</f>
        <v>24750</v>
      </c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</row>
    <row r="113" spans="1:156" s="36" customFormat="1" ht="11.25">
      <c r="A113" s="34"/>
      <c r="B113" s="35"/>
      <c r="C113" s="48"/>
      <c r="D113" s="48"/>
      <c r="E113" s="48"/>
      <c r="F113" s="48"/>
      <c r="G113" s="48"/>
      <c r="H113" s="48"/>
      <c r="I113" s="48"/>
      <c r="J113" s="63"/>
      <c r="K113" s="63"/>
      <c r="L113" s="63"/>
      <c r="M113" s="63"/>
      <c r="N113" s="63"/>
      <c r="O113" s="63"/>
      <c r="P113" s="63"/>
      <c r="Q113" s="63"/>
      <c r="R113" s="48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</row>
    <row r="114" spans="1:156" ht="11.25">
      <c r="A114" s="14"/>
      <c r="B114" s="37"/>
      <c r="C114" s="117" t="s">
        <v>46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</row>
    <row r="115" spans="1:156" ht="11.25">
      <c r="A115" s="12"/>
      <c r="B115" s="41"/>
      <c r="C115" s="49" t="s">
        <v>178</v>
      </c>
      <c r="D115" s="80" t="s">
        <v>179</v>
      </c>
      <c r="E115" s="84" t="s">
        <v>99</v>
      </c>
      <c r="F115" s="57">
        <v>965.69</v>
      </c>
      <c r="G115" s="57">
        <v>965.68</v>
      </c>
      <c r="H115" s="57">
        <v>965.68</v>
      </c>
      <c r="I115" s="57">
        <v>965.68</v>
      </c>
      <c r="J115" s="61">
        <v>965.68</v>
      </c>
      <c r="K115" s="61">
        <v>965.68</v>
      </c>
      <c r="L115" s="61">
        <v>917.32</v>
      </c>
      <c r="M115" s="61">
        <v>917.32</v>
      </c>
      <c r="N115" s="61">
        <v>917.32</v>
      </c>
      <c r="O115" s="64"/>
      <c r="P115" s="61"/>
      <c r="Q115" s="61"/>
      <c r="R115" s="83">
        <f>SUM(F115:Q115)</f>
        <v>8546.05</v>
      </c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</row>
    <row r="116" spans="1:156" ht="11.25">
      <c r="A116" s="12"/>
      <c r="B116" s="41"/>
      <c r="C116" s="50"/>
      <c r="D116" s="77"/>
      <c r="E116" s="85"/>
      <c r="F116" s="62">
        <f aca="true" t="shared" si="20" ref="F116:K116">SUM(F115:F115)</f>
        <v>965.69</v>
      </c>
      <c r="G116" s="62">
        <f t="shared" si="20"/>
        <v>965.68</v>
      </c>
      <c r="H116" s="62">
        <f t="shared" si="20"/>
        <v>965.68</v>
      </c>
      <c r="I116" s="62">
        <f t="shared" si="20"/>
        <v>965.68</v>
      </c>
      <c r="J116" s="62">
        <f t="shared" si="20"/>
        <v>965.68</v>
      </c>
      <c r="K116" s="62">
        <f t="shared" si="20"/>
        <v>965.68</v>
      </c>
      <c r="L116" s="62">
        <f aca="true" t="shared" si="21" ref="L116:Q116">SUM(L115:L115)</f>
        <v>917.32</v>
      </c>
      <c r="M116" s="62">
        <f t="shared" si="21"/>
        <v>917.32</v>
      </c>
      <c r="N116" s="62">
        <f t="shared" si="21"/>
        <v>917.32</v>
      </c>
      <c r="O116" s="62">
        <f t="shared" si="21"/>
        <v>0</v>
      </c>
      <c r="P116" s="62">
        <f t="shared" si="21"/>
        <v>0</v>
      </c>
      <c r="Q116" s="62">
        <f t="shared" si="21"/>
        <v>0</v>
      </c>
      <c r="R116" s="68">
        <f>SUM(R115:R115)</f>
        <v>8546.05</v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</row>
    <row r="117" spans="1:156" s="13" customFormat="1" ht="11.25">
      <c r="A117" s="20"/>
      <c r="B117" s="21"/>
      <c r="C117" s="22"/>
      <c r="D117" s="22"/>
      <c r="E117" s="22"/>
      <c r="F117" s="22"/>
      <c r="G117" s="22"/>
      <c r="H117" s="22"/>
      <c r="I117" s="22"/>
      <c r="J117" s="58"/>
      <c r="K117" s="58"/>
      <c r="L117" s="58"/>
      <c r="M117" s="58"/>
      <c r="N117" s="58"/>
      <c r="O117" s="58"/>
      <c r="P117" s="58"/>
      <c r="Q117" s="58"/>
      <c r="R117" s="22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</row>
    <row r="118" spans="1:156" ht="11.25">
      <c r="A118" s="14"/>
      <c r="B118" s="37"/>
      <c r="C118" s="117" t="s">
        <v>81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</row>
    <row r="119" spans="1:156" ht="45">
      <c r="A119" s="14"/>
      <c r="B119" s="37"/>
      <c r="C119" s="39" t="s">
        <v>87</v>
      </c>
      <c r="D119" s="81" t="s">
        <v>89</v>
      </c>
      <c r="E119" s="69" t="s">
        <v>88</v>
      </c>
      <c r="F119" s="57">
        <v>2050</v>
      </c>
      <c r="G119" s="57">
        <v>2050</v>
      </c>
      <c r="H119" s="57">
        <v>2050</v>
      </c>
      <c r="I119" s="57">
        <v>2050</v>
      </c>
      <c r="J119" s="40">
        <v>2050</v>
      </c>
      <c r="K119" s="40">
        <v>2050</v>
      </c>
      <c r="L119" s="40">
        <v>2050</v>
      </c>
      <c r="M119" s="40">
        <v>2050</v>
      </c>
      <c r="N119" s="40">
        <v>2050</v>
      </c>
      <c r="O119" s="91"/>
      <c r="P119" s="40"/>
      <c r="Q119" s="40"/>
      <c r="R119" s="68">
        <f>SUM(F119:Q119)</f>
        <v>18450</v>
      </c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</row>
    <row r="120" spans="1:156" ht="11.25">
      <c r="A120" s="42"/>
      <c r="B120" s="43"/>
      <c r="C120" s="47" t="s">
        <v>0</v>
      </c>
      <c r="D120" s="82"/>
      <c r="E120" s="77"/>
      <c r="F120" s="62">
        <f>SUM(F119:F119)</f>
        <v>2050</v>
      </c>
      <c r="G120" s="62">
        <f>SUM(G119:G119)</f>
        <v>2050</v>
      </c>
      <c r="H120" s="62">
        <f>SUM(H119:H119)</f>
        <v>2050</v>
      </c>
      <c r="I120" s="62">
        <f>SUM(I119:I119)</f>
        <v>2050</v>
      </c>
      <c r="J120" s="62">
        <f aca="true" t="shared" si="22" ref="J120:Q120">SUM(J119:J119)</f>
        <v>2050</v>
      </c>
      <c r="K120" s="62">
        <f>SUM(K119:K119)</f>
        <v>2050</v>
      </c>
      <c r="L120" s="62">
        <f t="shared" si="22"/>
        <v>2050</v>
      </c>
      <c r="M120" s="62">
        <f t="shared" si="22"/>
        <v>2050</v>
      </c>
      <c r="N120" s="62">
        <f t="shared" si="22"/>
        <v>2050</v>
      </c>
      <c r="O120" s="62">
        <f t="shared" si="22"/>
        <v>0</v>
      </c>
      <c r="P120" s="62">
        <f t="shared" si="22"/>
        <v>0</v>
      </c>
      <c r="Q120" s="62">
        <f t="shared" si="22"/>
        <v>0</v>
      </c>
      <c r="R120" s="85">
        <f>SUM(R119:R119)</f>
        <v>18450</v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</row>
    <row r="121" spans="1:156" s="13" customFormat="1" ht="11.25">
      <c r="A121" s="20"/>
      <c r="B121" s="21"/>
      <c r="C121" s="22"/>
      <c r="D121" s="22"/>
      <c r="E121" s="22"/>
      <c r="F121" s="22"/>
      <c r="G121" s="22"/>
      <c r="H121" s="22"/>
      <c r="I121" s="22"/>
      <c r="J121" s="58"/>
      <c r="K121" s="58"/>
      <c r="L121" s="58"/>
      <c r="M121" s="58"/>
      <c r="N121" s="58"/>
      <c r="O121" s="58"/>
      <c r="P121" s="58"/>
      <c r="Q121" s="58"/>
      <c r="R121" s="22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</row>
    <row r="122" spans="1:156" ht="11.25">
      <c r="A122" s="12"/>
      <c r="B122" s="41"/>
      <c r="C122" s="117" t="s">
        <v>47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</row>
    <row r="123" spans="1:156" ht="22.5">
      <c r="A123" s="12"/>
      <c r="B123" s="41"/>
      <c r="C123" s="49" t="s">
        <v>93</v>
      </c>
      <c r="D123" s="80" t="s">
        <v>94</v>
      </c>
      <c r="E123" s="76" t="s">
        <v>52</v>
      </c>
      <c r="F123" s="57">
        <v>1430</v>
      </c>
      <c r="G123" s="57">
        <v>1170</v>
      </c>
      <c r="H123" s="57">
        <v>1560</v>
      </c>
      <c r="I123" s="57">
        <v>1560</v>
      </c>
      <c r="J123" s="61">
        <v>390</v>
      </c>
      <c r="K123" s="61">
        <v>1950</v>
      </c>
      <c r="L123" s="64">
        <v>2130</v>
      </c>
      <c r="M123" s="64">
        <v>2340</v>
      </c>
      <c r="N123" s="64">
        <v>1950</v>
      </c>
      <c r="O123" s="64"/>
      <c r="P123" s="64"/>
      <c r="Q123" s="64"/>
      <c r="R123" s="83">
        <f>SUM(F123:Q123)</f>
        <v>14480</v>
      </c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</row>
    <row r="124" spans="1:156" ht="11.25">
      <c r="A124" s="12"/>
      <c r="B124" s="41"/>
      <c r="C124" s="50"/>
      <c r="D124" s="77"/>
      <c r="E124" s="85"/>
      <c r="F124" s="62">
        <f>SUM(F123:F123)</f>
        <v>1430</v>
      </c>
      <c r="G124" s="62">
        <f>SUM(G123:G123)</f>
        <v>1170</v>
      </c>
      <c r="H124" s="62">
        <f>SUM(H123:H123)</f>
        <v>1560</v>
      </c>
      <c r="I124" s="62">
        <f>SUM(I123:I123)</f>
        <v>1560</v>
      </c>
      <c r="J124" s="62">
        <f aca="true" t="shared" si="23" ref="J124:Q124">SUM(J123:J123)</f>
        <v>390</v>
      </c>
      <c r="K124" s="62">
        <f>SUM(K123:K123)</f>
        <v>1950</v>
      </c>
      <c r="L124" s="62">
        <f t="shared" si="23"/>
        <v>2130</v>
      </c>
      <c r="M124" s="62">
        <f>SUM(M123:M123)</f>
        <v>2340</v>
      </c>
      <c r="N124" s="62">
        <f t="shared" si="23"/>
        <v>1950</v>
      </c>
      <c r="O124" s="62">
        <f t="shared" si="23"/>
        <v>0</v>
      </c>
      <c r="P124" s="62">
        <f t="shared" si="23"/>
        <v>0</v>
      </c>
      <c r="Q124" s="62">
        <f t="shared" si="23"/>
        <v>0</v>
      </c>
      <c r="R124" s="68">
        <f>SUM(R123:R123)</f>
        <v>14480</v>
      </c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</row>
    <row r="125" spans="1:156" s="13" customFormat="1" ht="11.25">
      <c r="A125" s="20"/>
      <c r="B125" s="21"/>
      <c r="C125" s="22"/>
      <c r="D125" s="22"/>
      <c r="E125" s="22"/>
      <c r="F125" s="22"/>
      <c r="G125" s="22"/>
      <c r="H125" s="22"/>
      <c r="I125" s="22"/>
      <c r="J125" s="58"/>
      <c r="K125" s="58"/>
      <c r="L125" s="58"/>
      <c r="M125" s="58"/>
      <c r="N125" s="58"/>
      <c r="O125" s="58"/>
      <c r="P125" s="58"/>
      <c r="Q125" s="58"/>
      <c r="R125" s="22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</row>
    <row r="126" spans="1:156" ht="11.25">
      <c r="A126" s="12"/>
      <c r="B126" s="41"/>
      <c r="C126" s="117" t="s">
        <v>233</v>
      </c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</row>
    <row r="127" spans="1:156" ht="22.5">
      <c r="A127" s="12"/>
      <c r="B127" s="41"/>
      <c r="C127" s="49" t="s">
        <v>220</v>
      </c>
      <c r="D127" s="80" t="s">
        <v>222</v>
      </c>
      <c r="E127" s="76" t="s">
        <v>221</v>
      </c>
      <c r="F127" s="57"/>
      <c r="G127" s="57"/>
      <c r="H127" s="57"/>
      <c r="I127" s="57"/>
      <c r="J127" s="61">
        <v>1500</v>
      </c>
      <c r="K127" s="61">
        <v>1500</v>
      </c>
      <c r="L127" s="64">
        <v>1500</v>
      </c>
      <c r="M127" s="64">
        <v>1500</v>
      </c>
      <c r="N127" s="64">
        <v>1500</v>
      </c>
      <c r="O127" s="64"/>
      <c r="P127" s="64"/>
      <c r="Q127" s="64"/>
      <c r="R127" s="83">
        <f>SUM(F127:Q127)</f>
        <v>7500</v>
      </c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</row>
    <row r="128" spans="1:156" ht="11.25">
      <c r="A128" s="12"/>
      <c r="B128" s="41"/>
      <c r="C128" s="50"/>
      <c r="D128" s="77"/>
      <c r="E128" s="85"/>
      <c r="F128" s="62">
        <f>SUM(F127:F127)</f>
        <v>0</v>
      </c>
      <c r="G128" s="62">
        <f>SUM(G127:G127)</f>
        <v>0</v>
      </c>
      <c r="H128" s="62">
        <f>SUM(H127:H127)</f>
        <v>0</v>
      </c>
      <c r="I128" s="62">
        <f>SUM(I127:I127)</f>
        <v>0</v>
      </c>
      <c r="J128" s="62">
        <f aca="true" t="shared" si="24" ref="J128:Q128">SUM(J127:J127)</f>
        <v>1500</v>
      </c>
      <c r="K128" s="62">
        <f>SUM(K127:K127)</f>
        <v>1500</v>
      </c>
      <c r="L128" s="62">
        <f t="shared" si="24"/>
        <v>1500</v>
      </c>
      <c r="M128" s="62">
        <f t="shared" si="24"/>
        <v>1500</v>
      </c>
      <c r="N128" s="62">
        <f t="shared" si="24"/>
        <v>1500</v>
      </c>
      <c r="O128" s="62">
        <f t="shared" si="24"/>
        <v>0</v>
      </c>
      <c r="P128" s="62">
        <f t="shared" si="24"/>
        <v>0</v>
      </c>
      <c r="Q128" s="62">
        <f t="shared" si="24"/>
        <v>0</v>
      </c>
      <c r="R128" s="68">
        <f>SUM(R127:R127)</f>
        <v>7500</v>
      </c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</row>
    <row r="129" spans="1:18" ht="11.25">
      <c r="A129" s="42"/>
      <c r="B129" s="43"/>
      <c r="C129" s="22"/>
      <c r="D129" s="22"/>
      <c r="E129" s="22"/>
      <c r="F129" s="22"/>
      <c r="G129" s="22"/>
      <c r="H129" s="22"/>
      <c r="I129" s="22"/>
      <c r="J129" s="58"/>
      <c r="K129" s="58"/>
      <c r="L129" s="58"/>
      <c r="M129" s="58"/>
      <c r="N129" s="58"/>
      <c r="O129" s="58"/>
      <c r="P129" s="58"/>
      <c r="Q129" s="58"/>
      <c r="R129" s="22"/>
    </row>
    <row r="130" spans="1:18" ht="11.25">
      <c r="A130" s="12"/>
      <c r="B130" s="41"/>
      <c r="C130" s="117" t="s">
        <v>50</v>
      </c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1:18" ht="11.25">
      <c r="A131" s="12"/>
      <c r="B131" s="41"/>
      <c r="C131" s="39" t="s">
        <v>48</v>
      </c>
      <c r="D131" s="81" t="s">
        <v>49</v>
      </c>
      <c r="E131" s="69" t="s">
        <v>53</v>
      </c>
      <c r="F131" s="57"/>
      <c r="G131" s="57">
        <v>0</v>
      </c>
      <c r="H131" s="57">
        <v>0</v>
      </c>
      <c r="I131" s="57"/>
      <c r="J131" s="40">
        <v>0</v>
      </c>
      <c r="K131" s="40">
        <v>0</v>
      </c>
      <c r="L131" s="40">
        <v>0</v>
      </c>
      <c r="M131" s="40">
        <v>0</v>
      </c>
      <c r="N131" s="40"/>
      <c r="O131" s="91"/>
      <c r="P131" s="40"/>
      <c r="Q131" s="40">
        <v>0</v>
      </c>
      <c r="R131" s="55">
        <f>SUM(F131:Q131)</f>
        <v>0</v>
      </c>
    </row>
    <row r="132" spans="1:18" ht="11.25">
      <c r="A132" s="12"/>
      <c r="B132" s="41"/>
      <c r="C132" s="47" t="s">
        <v>0</v>
      </c>
      <c r="D132" s="82"/>
      <c r="E132" s="77"/>
      <c r="F132" s="62">
        <f>SUM(F131)</f>
        <v>0</v>
      </c>
      <c r="G132" s="62">
        <f>SUM(G131)</f>
        <v>0</v>
      </c>
      <c r="H132" s="62">
        <f>SUM(H131)</f>
        <v>0</v>
      </c>
      <c r="I132" s="62">
        <f>SUM(I131)</f>
        <v>0</v>
      </c>
      <c r="J132" s="62">
        <f aca="true" t="shared" si="25" ref="J132:Q132">SUM(J131)</f>
        <v>0</v>
      </c>
      <c r="K132" s="62">
        <f>SUM(K131)</f>
        <v>0</v>
      </c>
      <c r="L132" s="62">
        <f t="shared" si="25"/>
        <v>0</v>
      </c>
      <c r="M132" s="62">
        <f t="shared" si="25"/>
        <v>0</v>
      </c>
      <c r="N132" s="62">
        <f t="shared" si="25"/>
        <v>0</v>
      </c>
      <c r="O132" s="62">
        <f t="shared" si="25"/>
        <v>0</v>
      </c>
      <c r="P132" s="62">
        <f t="shared" si="25"/>
        <v>0</v>
      </c>
      <c r="Q132" s="62">
        <f t="shared" si="25"/>
        <v>0</v>
      </c>
      <c r="R132" s="109">
        <f>SUM(R131)</f>
        <v>0</v>
      </c>
    </row>
    <row r="133" spans="3:18" s="21" customFormat="1" ht="11.25">
      <c r="C133" s="22"/>
      <c r="D133" s="22"/>
      <c r="E133" s="22"/>
      <c r="F133" s="22"/>
      <c r="G133" s="22"/>
      <c r="H133" s="22"/>
      <c r="I133" s="22"/>
      <c r="J133" s="58"/>
      <c r="K133" s="58"/>
      <c r="L133" s="58"/>
      <c r="M133" s="58"/>
      <c r="N133" s="58"/>
      <c r="O133" s="58"/>
      <c r="P133" s="58"/>
      <c r="Q133" s="58"/>
      <c r="R133" s="22"/>
    </row>
    <row r="134" spans="3:18" s="21" customFormat="1" ht="11.25">
      <c r="C134" s="117" t="s">
        <v>237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3:18" s="21" customFormat="1" ht="11.25">
      <c r="C135" s="39" t="s">
        <v>234</v>
      </c>
      <c r="D135" s="81" t="s">
        <v>235</v>
      </c>
      <c r="E135" s="110" t="s">
        <v>236</v>
      </c>
      <c r="F135" s="57"/>
      <c r="G135" s="57">
        <v>0</v>
      </c>
      <c r="H135" s="57">
        <v>0</v>
      </c>
      <c r="I135" s="57"/>
      <c r="J135" s="40">
        <v>0</v>
      </c>
      <c r="K135" s="40">
        <v>0</v>
      </c>
      <c r="L135" s="40">
        <v>0</v>
      </c>
      <c r="M135" s="40">
        <f>85+6885</f>
        <v>6970</v>
      </c>
      <c r="N135" s="40">
        <v>6885</v>
      </c>
      <c r="O135" s="91"/>
      <c r="P135" s="40"/>
      <c r="Q135" s="40">
        <v>0</v>
      </c>
      <c r="R135" s="55">
        <f>SUM(F135:Q135)</f>
        <v>13855</v>
      </c>
    </row>
    <row r="136" spans="3:18" s="21" customFormat="1" ht="11.25">
      <c r="C136" s="47" t="s">
        <v>0</v>
      </c>
      <c r="D136" s="82"/>
      <c r="E136" s="77"/>
      <c r="F136" s="62">
        <f aca="true" t="shared" si="26" ref="F136:K136">SUM(F135)</f>
        <v>0</v>
      </c>
      <c r="G136" s="62">
        <f t="shared" si="26"/>
        <v>0</v>
      </c>
      <c r="H136" s="62">
        <f t="shared" si="26"/>
        <v>0</v>
      </c>
      <c r="I136" s="62">
        <f t="shared" si="26"/>
        <v>0</v>
      </c>
      <c r="J136" s="62">
        <f t="shared" si="26"/>
        <v>0</v>
      </c>
      <c r="K136" s="62">
        <f t="shared" si="26"/>
        <v>0</v>
      </c>
      <c r="L136" s="62">
        <f aca="true" t="shared" si="27" ref="L136:Q136">SUM(L135)</f>
        <v>0</v>
      </c>
      <c r="M136" s="62">
        <f>SUM(M135)</f>
        <v>6970</v>
      </c>
      <c r="N136" s="62">
        <f t="shared" si="27"/>
        <v>6885</v>
      </c>
      <c r="O136" s="62">
        <f t="shared" si="27"/>
        <v>0</v>
      </c>
      <c r="P136" s="62">
        <f t="shared" si="27"/>
        <v>0</v>
      </c>
      <c r="Q136" s="62">
        <f t="shared" si="27"/>
        <v>0</v>
      </c>
      <c r="R136" s="109">
        <f>SUM(R135)</f>
        <v>13855</v>
      </c>
    </row>
    <row r="137" spans="3:18" s="21" customFormat="1" ht="11.25">
      <c r="C137" s="22"/>
      <c r="D137" s="22"/>
      <c r="E137" s="22"/>
      <c r="F137" s="22"/>
      <c r="G137" s="22"/>
      <c r="H137" s="22"/>
      <c r="I137" s="22"/>
      <c r="J137" s="58"/>
      <c r="K137" s="58"/>
      <c r="L137" s="58"/>
      <c r="M137" s="58"/>
      <c r="N137" s="58"/>
      <c r="O137" s="58"/>
      <c r="P137" s="58"/>
      <c r="Q137" s="58"/>
      <c r="R137" s="22"/>
    </row>
    <row r="138" spans="3:18" ht="12.75">
      <c r="C138" s="120" t="s">
        <v>55</v>
      </c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11">
        <f>R18+R53+R58+R63+R67+R71+R75+R79+R83+R87+R91+R95+R100+R104+R108+R112+R116+R120+R124+R128+R132+R136</f>
        <v>5047434.5</v>
      </c>
    </row>
    <row r="140" spans="3:18" ht="12">
      <c r="C140" s="51"/>
      <c r="D140" s="51"/>
      <c r="E140" s="51"/>
      <c r="F140" s="51"/>
      <c r="G140" s="51"/>
      <c r="H140" s="51"/>
      <c r="I140" s="51"/>
      <c r="J140" s="65"/>
      <c r="K140" s="65"/>
      <c r="L140" s="65"/>
      <c r="M140" s="65"/>
      <c r="N140" s="65"/>
      <c r="O140" s="65"/>
      <c r="P140" s="65"/>
      <c r="Q140" s="65"/>
      <c r="R140" s="51"/>
    </row>
    <row r="141" spans="1:18" s="44" customFormat="1" ht="15">
      <c r="A141" s="2" t="s">
        <v>56</v>
      </c>
      <c r="B141" s="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</row>
  </sheetData>
  <sheetProtection/>
  <mergeCells count="25">
    <mergeCell ref="C106:R106"/>
    <mergeCell ref="C89:R89"/>
    <mergeCell ref="C122:R122"/>
    <mergeCell ref="C110:R110"/>
    <mergeCell ref="C138:Q138"/>
    <mergeCell ref="C134:R134"/>
    <mergeCell ref="C2:R2"/>
    <mergeCell ref="C85:R85"/>
    <mergeCell ref="C77:R77"/>
    <mergeCell ref="C118:R118"/>
    <mergeCell ref="C8:R8"/>
    <mergeCell ref="C81:R81"/>
    <mergeCell ref="C97:R97"/>
    <mergeCell ref="C102:R102"/>
    <mergeCell ref="C54:R54"/>
    <mergeCell ref="C114:R114"/>
    <mergeCell ref="C20:R20"/>
    <mergeCell ref="C55:R55"/>
    <mergeCell ref="C93:R93"/>
    <mergeCell ref="C130:R130"/>
    <mergeCell ref="C60:R60"/>
    <mergeCell ref="C69:R69"/>
    <mergeCell ref="C73:R73"/>
    <mergeCell ref="C126:R126"/>
    <mergeCell ref="C65:R65"/>
  </mergeCells>
  <printOptions horizontalCentered="1"/>
  <pageMargins left="0" right="0" top="0.3937007874015748" bottom="0.3937007874015748" header="0.31496062992125984" footer="0.31496062992125984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Contabilidade</cp:lastModifiedBy>
  <cp:lastPrinted>2020-10-23T21:06:38Z</cp:lastPrinted>
  <dcterms:created xsi:type="dcterms:W3CDTF">2011-09-02T13:51:41Z</dcterms:created>
  <dcterms:modified xsi:type="dcterms:W3CDTF">2020-10-23T21:22:09Z</dcterms:modified>
  <cp:category/>
  <cp:version/>
  <cp:contentType/>
  <cp:contentStatus/>
</cp:coreProperties>
</file>