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20490" windowHeight="6960"/>
  </bookViews>
  <sheets>
    <sheet name="Demonstrativo Contábil 2020" sheetId="2" r:id="rId1"/>
  </sheets>
  <calcPr calcId="125725"/>
</workbook>
</file>

<file path=xl/calcChain.xml><?xml version="1.0" encoding="utf-8"?>
<calcChain xmlns="http://schemas.openxmlformats.org/spreadsheetml/2006/main">
  <c r="L37" i="2"/>
  <c r="L36"/>
  <c r="L35"/>
  <c r="L34"/>
  <c r="L33"/>
  <c r="L31"/>
  <c r="L32"/>
  <c r="L30"/>
  <c r="L29"/>
  <c r="L28"/>
  <c r="L27"/>
  <c r="L26"/>
  <c r="L25"/>
  <c r="L24"/>
  <c r="L23"/>
  <c r="L22"/>
  <c r="L21"/>
  <c r="L20"/>
  <c r="L19"/>
  <c r="L18"/>
  <c r="L12"/>
  <c r="L14"/>
  <c r="L13"/>
  <c r="K37"/>
  <c r="K15"/>
  <c r="K50" s="1"/>
  <c r="I37"/>
  <c r="I15"/>
  <c r="I50" s="1"/>
  <c r="L15"/>
  <c r="L40"/>
  <c r="L46" s="1"/>
  <c r="L41"/>
  <c r="L42"/>
  <c r="L43"/>
  <c r="L44"/>
  <c r="L45"/>
  <c r="J50"/>
  <c r="J15"/>
  <c r="L50" l="1"/>
  <c r="L48"/>
  <c r="J37"/>
  <c r="B18"/>
  <c r="H18"/>
  <c r="H21"/>
  <c r="E46"/>
  <c r="G21"/>
  <c r="G18"/>
  <c r="H15"/>
  <c r="F46"/>
  <c r="F48"/>
  <c r="F50"/>
  <c r="D46"/>
  <c r="F21"/>
  <c r="F18"/>
  <c r="D15"/>
  <c r="B21"/>
  <c r="E21"/>
  <c r="E18"/>
  <c r="E37"/>
  <c r="E48"/>
  <c r="E50"/>
  <c r="D34"/>
  <c r="D32"/>
  <c r="D31"/>
  <c r="D30"/>
  <c r="D26"/>
  <c r="D22"/>
  <c r="D23"/>
  <c r="D19"/>
  <c r="C30"/>
  <c r="C27"/>
  <c r="C26"/>
  <c r="C21"/>
  <c r="C18"/>
  <c r="C37"/>
  <c r="C48"/>
  <c r="C15"/>
  <c r="B46"/>
  <c r="B30"/>
  <c r="B27"/>
  <c r="B15"/>
  <c r="C50"/>
  <c r="D21"/>
  <c r="B26"/>
  <c r="D18"/>
  <c r="D37"/>
  <c r="D48"/>
  <c r="D50"/>
  <c r="B37"/>
  <c r="B50"/>
  <c r="B48"/>
  <c r="N37" l="1"/>
  <c r="H37"/>
  <c r="H50" l="1"/>
  <c r="H48"/>
</calcChain>
</file>

<file path=xl/sharedStrings.xml><?xml version="1.0" encoding="utf-8"?>
<sst xmlns="http://schemas.openxmlformats.org/spreadsheetml/2006/main" count="50" uniqueCount="50">
  <si>
    <t>Relatório - Demonstrativo Contábil Operacional</t>
  </si>
  <si>
    <t>Março</t>
  </si>
  <si>
    <t>Total</t>
  </si>
  <si>
    <t>Repasse Contrato de Gestão/Convênio (Fixo + Variável)</t>
  </si>
  <si>
    <t>Resultado de Aplicação Financeira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</si>
  <si>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</si>
  <si>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</si>
  <si>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</si>
  <si>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</si>
  <si>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</si>
  <si>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</si>
  <si>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</si>
  <si>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</si>
  <si>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</si>
  <si>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</si>
  <si>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</si>
  <si>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</si>
  <si>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</si>
  <si>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</si>
  <si>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</si>
  <si>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</si>
  <si>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</si>
  <si>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</si>
  <si>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Ressarcimento por rateio</t>
  </si>
  <si>
    <t>Tributárias/Financeiras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</si>
  <si>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</si>
  <si>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</si>
  <si>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</si>
  <si>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</si>
  <si>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</si>
  <si>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</si>
  <si>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MESES</t>
  </si>
  <si>
    <t xml:space="preserve">Receitas </t>
  </si>
  <si>
    <t>Total das Receitas (1)</t>
  </si>
  <si>
    <t>TOTAL GERAL DAS DESPESAS (2+3)</t>
  </si>
  <si>
    <t>RESULTADO (Total das Receitas - Total Geral das Despesas)</t>
  </si>
  <si>
    <t>Total das Despesas Operacionais (2)</t>
  </si>
  <si>
    <t>Total Investimento (3)</t>
  </si>
  <si>
    <t>Outras Receitas</t>
  </si>
  <si>
    <t>Abril</t>
  </si>
  <si>
    <t>Maio</t>
  </si>
  <si>
    <t>Junho</t>
  </si>
  <si>
    <t>Julho</t>
  </si>
  <si>
    <t>Agosto</t>
  </si>
  <si>
    <t>Setembro</t>
  </si>
  <si>
    <t xml:space="preserve">Moveis e Utencilios </t>
  </si>
  <si>
    <t>Outubro</t>
  </si>
  <si>
    <t>Novembro</t>
  </si>
  <si>
    <t>Dezembro</t>
  </si>
  <si>
    <t>AME ITAPEVA - Período: 03 a 12/2020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</si>
</sst>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rgb="FF696969"/>
      <name val="Verdana"/>
      <family val="2"/>
    </font>
    <font>
      <b/>
      <i/>
      <u/>
      <sz val="11"/>
      <color theme="1"/>
      <name val="Calibri"/>
      <family val="2"/>
      <scheme val="minor"/>
    </font>
    <font>
      <b/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2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5" applyNumberFormat="0" applyFont="0" applyAlignment="0" applyProtection="0"/>
    <xf numFmtId="0" fontId="10" fillId="21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9" fillId="0" borderId="11" xfId="0" applyFont="1" applyBorder="1"/>
    <xf numFmtId="0" fontId="20" fillId="33" borderId="1" xfId="0" applyFont="1" applyFill="1" applyBorder="1" applyAlignment="1">
      <alignment horizontal="center" wrapText="1"/>
    </xf>
    <xf numFmtId="0" fontId="17" fillId="33" borderId="1" xfId="0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7" fillId="34" borderId="1" xfId="0" applyFont="1" applyFill="1" applyBorder="1" applyAlignment="1">
      <alignment wrapText="1"/>
    </xf>
    <xf numFmtId="4" fontId="17" fillId="34" borderId="1" xfId="0" applyNumberFormat="1" applyFont="1" applyFill="1" applyBorder="1" applyAlignment="1">
      <alignment horizontal="right" wrapText="1"/>
    </xf>
    <xf numFmtId="0" fontId="17" fillId="35" borderId="1" xfId="0" applyFont="1" applyFill="1" applyBorder="1" applyAlignment="1">
      <alignment wrapText="1"/>
    </xf>
    <xf numFmtId="4" fontId="17" fillId="35" borderId="1" xfId="0" applyNumberFormat="1" applyFont="1" applyFill="1" applyBorder="1" applyAlignment="1">
      <alignment horizontal="right" wrapText="1"/>
    </xf>
    <xf numFmtId="4" fontId="0" fillId="0" borderId="0" xfId="0" applyNumberFormat="1"/>
    <xf numFmtId="164" fontId="1" fillId="0" borderId="0" xfId="42" applyFont="1"/>
    <xf numFmtId="0" fontId="17" fillId="36" borderId="1" xfId="0" applyFont="1" applyFill="1" applyBorder="1" applyAlignment="1">
      <alignment wrapText="1"/>
    </xf>
    <xf numFmtId="4" fontId="17" fillId="36" borderId="1" xfId="0" applyNumberFormat="1" applyFont="1" applyFill="1" applyBorder="1" applyAlignment="1">
      <alignment horizontal="right" wrapText="1"/>
    </xf>
    <xf numFmtId="0" fontId="0" fillId="36" borderId="1" xfId="0" applyFont="1" applyFill="1" applyBorder="1" applyAlignment="1">
      <alignment wrapText="1"/>
    </xf>
    <xf numFmtId="4" fontId="0" fillId="36" borderId="1" xfId="0" applyNumberFormat="1" applyFont="1" applyFill="1" applyBorder="1" applyAlignment="1">
      <alignment horizontal="right" wrapText="1"/>
    </xf>
    <xf numFmtId="2" fontId="0" fillId="36" borderId="1" xfId="0" applyNumberFormat="1" applyFont="1" applyFill="1" applyBorder="1" applyAlignment="1">
      <alignment horizontal="right" wrapText="1"/>
    </xf>
    <xf numFmtId="164" fontId="1" fillId="36" borderId="1" xfId="42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Separador de milhares" xfId="42" builtinId="3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0</xdr:row>
      <xdr:rowOff>104775</xdr:rowOff>
    </xdr:from>
    <xdr:to>
      <xdr:col>1</xdr:col>
      <xdr:colOff>723900</xdr:colOff>
      <xdr:row>5</xdr:row>
      <xdr:rowOff>38100</xdr:rowOff>
    </xdr:to>
    <xdr:pic>
      <xdr:nvPicPr>
        <xdr:cNvPr id="1072" name="Imagem 2" descr="C:\Users\Natalia\Desktop\Logo 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675" y="104775"/>
          <a:ext cx="19526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T51"/>
  <sheetViews>
    <sheetView showGridLines="0" tabSelected="1" topLeftCell="G1" zoomScaleNormal="100" workbookViewId="0">
      <selection activeCell="P15" sqref="P15"/>
    </sheetView>
  </sheetViews>
  <sheetFormatPr defaultRowHeight="15"/>
  <cols>
    <col min="1" max="1" width="36.5703125" bestFit="1" customWidth="1"/>
    <col min="2" max="11" width="17" customWidth="1"/>
    <col min="12" max="12" width="11.7109375" bestFit="1" customWidth="1"/>
    <col min="13" max="13" width="10.5703125" bestFit="1" customWidth="1"/>
    <col min="14" max="14" width="11.5703125" bestFit="1" customWidth="1"/>
    <col min="16" max="16" width="10.140625" bestFit="1" customWidth="1"/>
  </cols>
  <sheetData>
    <row r="7" spans="1:12" ht="15" customHeight="1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5" customHeight="1" thickBot="1">
      <c r="A8" s="26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 customHeight="1">
      <c r="A9" s="9"/>
    </row>
    <row r="10" spans="1:12" ht="15" customHeight="1">
      <c r="A10" s="10" t="s">
        <v>31</v>
      </c>
      <c r="B10" s="11" t="s">
        <v>1</v>
      </c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43</v>
      </c>
      <c r="H10" s="11" t="s">
        <v>44</v>
      </c>
      <c r="I10" s="11" t="s">
        <v>46</v>
      </c>
      <c r="J10" s="11" t="s">
        <v>47</v>
      </c>
      <c r="K10" s="11" t="s">
        <v>48</v>
      </c>
      <c r="L10" s="11" t="s">
        <v>2</v>
      </c>
    </row>
    <row r="11" spans="1:12" ht="15" customHeight="1">
      <c r="A11" s="4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 customHeight="1">
      <c r="A12" s="5" t="s">
        <v>3</v>
      </c>
      <c r="B12" s="6">
        <v>955000</v>
      </c>
      <c r="C12" s="6">
        <v>955000</v>
      </c>
      <c r="D12" s="6">
        <v>955000</v>
      </c>
      <c r="E12" s="6">
        <v>955000</v>
      </c>
      <c r="F12" s="6">
        <v>955000</v>
      </c>
      <c r="G12" s="6">
        <v>955000</v>
      </c>
      <c r="H12" s="6">
        <v>955000</v>
      </c>
      <c r="I12" s="6">
        <v>955000</v>
      </c>
      <c r="J12" s="6">
        <v>955000</v>
      </c>
      <c r="K12" s="6">
        <v>955000</v>
      </c>
      <c r="L12" s="7">
        <f>SUM(B12:K12)</f>
        <v>9550000</v>
      </c>
    </row>
    <row r="13" spans="1:12" ht="15" customHeight="1">
      <c r="A13" s="5" t="s">
        <v>4</v>
      </c>
      <c r="B13" s="6">
        <v>415.67</v>
      </c>
      <c r="C13" s="6">
        <v>569.23</v>
      </c>
      <c r="D13" s="6">
        <v>292.17</v>
      </c>
      <c r="E13" s="6">
        <v>1208.08</v>
      </c>
      <c r="F13" s="6">
        <v>1050.43</v>
      </c>
      <c r="G13" s="6">
        <v>682.44</v>
      </c>
      <c r="H13" s="6">
        <v>42.15</v>
      </c>
      <c r="I13" s="6">
        <v>724.3</v>
      </c>
      <c r="J13" s="6">
        <v>734.8</v>
      </c>
      <c r="K13" s="6">
        <v>810.53</v>
      </c>
      <c r="L13" s="7">
        <f>SUM(B13:K13)</f>
        <v>6529.8</v>
      </c>
    </row>
    <row r="14" spans="1:12" ht="15" customHeight="1">
      <c r="A14" s="5" t="s">
        <v>38</v>
      </c>
      <c r="B14" s="6">
        <v>1650.1</v>
      </c>
      <c r="C14" s="6">
        <v>15.42</v>
      </c>
      <c r="D14" s="6">
        <v>0</v>
      </c>
      <c r="E14" s="6">
        <v>64.069999999999993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">
        <f>SUM(B14:K14)</f>
        <v>1729.59</v>
      </c>
    </row>
    <row r="15" spans="1:12" ht="15" customHeight="1">
      <c r="A15" s="14" t="s">
        <v>33</v>
      </c>
      <c r="B15" s="15">
        <f>SUM(B12:B14)</f>
        <v>957065.77</v>
      </c>
      <c r="C15" s="15">
        <f>SUM(C12:C14)</f>
        <v>955584.65</v>
      </c>
      <c r="D15" s="15">
        <f>SUM(D12:D14)</f>
        <v>955292.17</v>
      </c>
      <c r="E15" s="15">
        <v>956272.15</v>
      </c>
      <c r="F15" s="15">
        <v>956050.43</v>
      </c>
      <c r="G15" s="15">
        <v>955682.44</v>
      </c>
      <c r="H15" s="15">
        <f>SUM(H12:H14)</f>
        <v>955042.15</v>
      </c>
      <c r="I15" s="15">
        <f>SUM(I12:I14)</f>
        <v>955724.3</v>
      </c>
      <c r="J15" s="15">
        <f>SUM(J12:J14)</f>
        <v>955734.8</v>
      </c>
      <c r="K15" s="15">
        <f>SUM(K12:K14)</f>
        <v>955810.53</v>
      </c>
      <c r="L15" s="15">
        <f>L12+L13+L14</f>
        <v>9558259.3900000006</v>
      </c>
    </row>
    <row r="16" spans="1:12" ht="15" customHeight="1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20" ht="15" customHeight="1">
      <c r="A17" s="4" t="s">
        <v>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20" ht="15" customHeight="1">
      <c r="A18" s="20" t="s">
        <v>6</v>
      </c>
      <c r="B18" s="21">
        <f>B19+B20+B21+B24+B25</f>
        <v>386819.84000000003</v>
      </c>
      <c r="C18" s="21">
        <f>C19+C20+C21+C24</f>
        <v>356005.11000000004</v>
      </c>
      <c r="D18" s="21">
        <f>D19+D20+D21+D24+D25</f>
        <v>359605.44999999995</v>
      </c>
      <c r="E18" s="21">
        <f>E19+E20+E21</f>
        <v>341213.86</v>
      </c>
      <c r="F18" s="21">
        <f>F19+F20+F21+F24+F25</f>
        <v>393124.06999999995</v>
      </c>
      <c r="G18" s="21">
        <f>G19+G20+G21</f>
        <v>354475.78</v>
      </c>
      <c r="H18" s="21">
        <f>H19+H20+H24+H21</f>
        <v>500495.33000000007</v>
      </c>
      <c r="I18" s="21">
        <v>327677.21999999997</v>
      </c>
      <c r="J18" s="21">
        <v>397196.44</v>
      </c>
      <c r="K18" s="21">
        <v>492192.31</v>
      </c>
      <c r="L18" s="21">
        <f>SUM(B18:K18)</f>
        <v>3908805.4099999992</v>
      </c>
    </row>
    <row r="19" spans="1:20" ht="15" customHeight="1">
      <c r="A19" s="22" t="s">
        <v>7</v>
      </c>
      <c r="B19" s="23">
        <v>262629.34000000003</v>
      </c>
      <c r="C19" s="23">
        <v>252664.73</v>
      </c>
      <c r="D19" s="23">
        <f>261890-9297.07</f>
        <v>252592.93</v>
      </c>
      <c r="E19" s="23">
        <v>268625.62</v>
      </c>
      <c r="F19" s="23">
        <v>276037.86</v>
      </c>
      <c r="G19" s="23">
        <v>260347.97</v>
      </c>
      <c r="H19" s="23">
        <v>314040.33</v>
      </c>
      <c r="I19" s="23">
        <v>255532.66</v>
      </c>
      <c r="J19" s="23">
        <v>271392.06</v>
      </c>
      <c r="K19" s="23">
        <v>254503.51</v>
      </c>
      <c r="L19" s="21">
        <f>SUM(B19:K19)</f>
        <v>2668367.0099999998</v>
      </c>
      <c r="N19" s="18"/>
      <c r="P19" s="18"/>
    </row>
    <row r="20" spans="1:20" ht="15" customHeight="1">
      <c r="A20" s="22" t="s">
        <v>8</v>
      </c>
      <c r="B20" s="23">
        <v>20819.419999999998</v>
      </c>
      <c r="C20" s="23">
        <v>20126.8</v>
      </c>
      <c r="D20" s="23">
        <v>20458.11</v>
      </c>
      <c r="E20" s="23">
        <v>20412.38</v>
      </c>
      <c r="F20" s="23">
        <v>20560.810000000001</v>
      </c>
      <c r="G20" s="23">
        <v>33082.94</v>
      </c>
      <c r="H20" s="23">
        <v>66123.7</v>
      </c>
      <c r="I20" s="23">
        <v>19822.95</v>
      </c>
      <c r="J20" s="23">
        <v>32088.35</v>
      </c>
      <c r="K20" s="23">
        <v>32117.03</v>
      </c>
      <c r="L20" s="21">
        <f>SUM(B20:K20)</f>
        <v>285612.49000000005</v>
      </c>
      <c r="N20" s="18"/>
    </row>
    <row r="21" spans="1:20" ht="15" customHeight="1">
      <c r="A21" s="20" t="s">
        <v>9</v>
      </c>
      <c r="B21" s="21">
        <f>SUM(B22:B23)</f>
        <v>91803.08</v>
      </c>
      <c r="C21" s="21">
        <f>SUM(C22:C23)</f>
        <v>72221.58</v>
      </c>
      <c r="D21" s="21">
        <f>D22+D23</f>
        <v>74620.41</v>
      </c>
      <c r="E21" s="21">
        <f>E22+E23</f>
        <v>52175.86</v>
      </c>
      <c r="F21" s="21">
        <f>F22+F23</f>
        <v>96525.4</v>
      </c>
      <c r="G21" s="21">
        <f>G22+G23</f>
        <v>61044.869999999995</v>
      </c>
      <c r="H21" s="21">
        <f>H22+H23</f>
        <v>91891.76999999999</v>
      </c>
      <c r="I21" s="21">
        <v>37384.25</v>
      </c>
      <c r="J21" s="21">
        <v>93716.03</v>
      </c>
      <c r="K21" s="21">
        <v>175834.09</v>
      </c>
      <c r="L21" s="21">
        <f>SUM(B21:K21)</f>
        <v>847217.34</v>
      </c>
    </row>
    <row r="22" spans="1:20" ht="15" customHeight="1">
      <c r="A22" s="22" t="s">
        <v>10</v>
      </c>
      <c r="B22" s="23">
        <v>54566.26</v>
      </c>
      <c r="C22" s="23">
        <v>23762.81</v>
      </c>
      <c r="D22" s="23">
        <f>30276.85+1752</f>
        <v>32028.85</v>
      </c>
      <c r="E22" s="23">
        <v>16490.87</v>
      </c>
      <c r="F22" s="23">
        <v>27680.09</v>
      </c>
      <c r="G22" s="23">
        <v>25364.53</v>
      </c>
      <c r="H22" s="23">
        <v>36185.78</v>
      </c>
      <c r="I22" s="23">
        <v>18073.330000000002</v>
      </c>
      <c r="J22" s="23">
        <v>84302.96</v>
      </c>
      <c r="K22" s="23">
        <v>161475.53</v>
      </c>
      <c r="L22" s="21">
        <f>SUM(B22:K22)</f>
        <v>479931.01</v>
      </c>
    </row>
    <row r="23" spans="1:20" ht="15" customHeight="1">
      <c r="A23" s="22" t="s">
        <v>11</v>
      </c>
      <c r="B23" s="23">
        <v>37236.82</v>
      </c>
      <c r="C23" s="23">
        <v>48458.77</v>
      </c>
      <c r="D23" s="23">
        <f>40036.94+2554.62</f>
        <v>42591.560000000005</v>
      </c>
      <c r="E23" s="23">
        <v>35684.99</v>
      </c>
      <c r="F23" s="23">
        <v>68845.31</v>
      </c>
      <c r="G23" s="23">
        <v>35680.339999999997</v>
      </c>
      <c r="H23" s="23">
        <v>55705.99</v>
      </c>
      <c r="I23" s="23">
        <v>19310.919999999998</v>
      </c>
      <c r="J23" s="23">
        <v>9413.07</v>
      </c>
      <c r="K23" s="23">
        <v>14358.56</v>
      </c>
      <c r="L23" s="21">
        <f>SUM(B23:K23)</f>
        <v>367286.32999999996</v>
      </c>
    </row>
    <row r="24" spans="1:20" ht="15" customHeight="1">
      <c r="A24" s="22" t="s">
        <v>12</v>
      </c>
      <c r="B24" s="23">
        <v>11388</v>
      </c>
      <c r="C24" s="23">
        <v>10992</v>
      </c>
      <c r="D24" s="23">
        <v>11934</v>
      </c>
      <c r="E24" s="23">
        <v>0</v>
      </c>
      <c r="F24" s="23">
        <v>0</v>
      </c>
      <c r="G24" s="23">
        <v>0</v>
      </c>
      <c r="H24" s="23">
        <v>28439.53</v>
      </c>
      <c r="I24" s="23">
        <v>14937.36</v>
      </c>
      <c r="J24" s="23">
        <v>0</v>
      </c>
      <c r="K24" s="23">
        <v>29737.68</v>
      </c>
      <c r="L24" s="21">
        <f>SUM(B24:K24)</f>
        <v>107428.57</v>
      </c>
    </row>
    <row r="25" spans="1:20" ht="15" customHeight="1">
      <c r="A25" s="22" t="s">
        <v>13</v>
      </c>
      <c r="B25" s="24">
        <v>180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1">
        <f>SUM(B25:J25)</f>
        <v>180</v>
      </c>
    </row>
    <row r="26" spans="1:20" ht="15" customHeight="1">
      <c r="A26" s="20" t="s">
        <v>14</v>
      </c>
      <c r="B26" s="21">
        <f>SUM(B27+B29)</f>
        <v>405758.89</v>
      </c>
      <c r="C26" s="21">
        <f>SUM(C27+C29)</f>
        <v>411627.34</v>
      </c>
      <c r="D26" s="21">
        <f>D27+D29</f>
        <v>470436.33</v>
      </c>
      <c r="E26" s="21">
        <v>537575.44999999995</v>
      </c>
      <c r="F26" s="21">
        <v>478607.31</v>
      </c>
      <c r="G26" s="21">
        <v>481986.25</v>
      </c>
      <c r="H26" s="21">
        <v>585106.46</v>
      </c>
      <c r="I26" s="21">
        <v>625550.05000000005</v>
      </c>
      <c r="J26" s="21">
        <v>673925.53</v>
      </c>
      <c r="K26" s="21">
        <v>648107.75</v>
      </c>
      <c r="L26" s="21">
        <f>SUM(B26:K26)</f>
        <v>5318681.3600000003</v>
      </c>
      <c r="T26" s="18"/>
    </row>
    <row r="27" spans="1:20" ht="15" customHeight="1">
      <c r="A27" s="20" t="s">
        <v>15</v>
      </c>
      <c r="B27" s="21">
        <f>SUM(B28)</f>
        <v>389427.21</v>
      </c>
      <c r="C27" s="21">
        <f>SUM(C28)</f>
        <v>354242.65</v>
      </c>
      <c r="D27" s="21">
        <v>419491.78</v>
      </c>
      <c r="E27" s="21">
        <v>449727.55</v>
      </c>
      <c r="F27" s="21">
        <v>395344.8</v>
      </c>
      <c r="G27" s="21">
        <v>387777.53</v>
      </c>
      <c r="H27" s="21">
        <v>492776.44</v>
      </c>
      <c r="I27" s="21">
        <v>512822.1</v>
      </c>
      <c r="J27" s="21">
        <v>510803.81</v>
      </c>
      <c r="K27" s="21">
        <v>486071.05</v>
      </c>
      <c r="L27" s="21">
        <f>SUM(B27:K27)</f>
        <v>4398484.9200000009</v>
      </c>
      <c r="N27" s="18"/>
    </row>
    <row r="28" spans="1:20" ht="15" customHeight="1">
      <c r="A28" s="22" t="s">
        <v>16</v>
      </c>
      <c r="B28" s="23">
        <v>389427.21</v>
      </c>
      <c r="C28" s="23">
        <v>354242.65</v>
      </c>
      <c r="D28" s="23">
        <v>419491.78</v>
      </c>
      <c r="E28" s="23">
        <v>449727.55</v>
      </c>
      <c r="F28" s="23">
        <v>395344.8</v>
      </c>
      <c r="G28" s="23">
        <v>387777.53</v>
      </c>
      <c r="H28" s="23">
        <v>492776.44</v>
      </c>
      <c r="I28" s="23">
        <v>512822.1</v>
      </c>
      <c r="J28" s="23">
        <v>510803.81</v>
      </c>
      <c r="K28" s="23">
        <v>486071.05</v>
      </c>
      <c r="L28" s="21">
        <f>SUM(B28:K28)</f>
        <v>4398484.9200000009</v>
      </c>
    </row>
    <row r="29" spans="1:20" ht="15" customHeight="1">
      <c r="A29" s="20" t="s">
        <v>17</v>
      </c>
      <c r="B29" s="23">
        <v>16331.68</v>
      </c>
      <c r="C29" s="23">
        <v>57384.69</v>
      </c>
      <c r="D29" s="23">
        <v>50944.55</v>
      </c>
      <c r="E29" s="23">
        <v>87847.9</v>
      </c>
      <c r="F29" s="23">
        <v>83262.509999999995</v>
      </c>
      <c r="G29" s="23">
        <v>94208.72</v>
      </c>
      <c r="H29" s="23">
        <v>92330.02</v>
      </c>
      <c r="I29" s="23">
        <v>112727.95</v>
      </c>
      <c r="J29" s="23">
        <v>163121.72</v>
      </c>
      <c r="K29" s="23">
        <v>162036.70000000001</v>
      </c>
      <c r="L29" s="21">
        <f>SUM(B29:K29)</f>
        <v>920196.44</v>
      </c>
      <c r="M29" s="19"/>
    </row>
    <row r="30" spans="1:20" ht="15" customHeight="1">
      <c r="A30" s="20" t="s">
        <v>18</v>
      </c>
      <c r="B30" s="21">
        <f>SUM(B31:B32)</f>
        <v>27375.26</v>
      </c>
      <c r="C30" s="21">
        <f>SUM(C31:C32)</f>
        <v>21123.09</v>
      </c>
      <c r="D30" s="21">
        <f>D31+D32</f>
        <v>30124.46</v>
      </c>
      <c r="E30" s="21">
        <v>42661.78</v>
      </c>
      <c r="F30" s="21">
        <v>48132.639999999999</v>
      </c>
      <c r="G30" s="21">
        <v>47726.39</v>
      </c>
      <c r="H30" s="21">
        <v>46777.98</v>
      </c>
      <c r="I30" s="21">
        <v>67248.25</v>
      </c>
      <c r="J30" s="21">
        <v>41954.61</v>
      </c>
      <c r="K30" s="21">
        <v>51875.12</v>
      </c>
      <c r="L30" s="21">
        <f>SUM(B30:K30)</f>
        <v>424999.57999999996</v>
      </c>
    </row>
    <row r="31" spans="1:20" ht="15" customHeight="1">
      <c r="A31" s="22" t="s">
        <v>19</v>
      </c>
      <c r="B31" s="23">
        <v>10574.5</v>
      </c>
      <c r="C31" s="23">
        <v>9672.2199999999993</v>
      </c>
      <c r="D31" s="23">
        <f>2056.28+12847.4</f>
        <v>14903.68</v>
      </c>
      <c r="E31" s="23">
        <v>24314.63</v>
      </c>
      <c r="F31" s="23">
        <v>25689.33</v>
      </c>
      <c r="G31" s="23">
        <v>28955.65</v>
      </c>
      <c r="H31" s="23">
        <v>27190.87</v>
      </c>
      <c r="I31" s="23">
        <v>49599.47</v>
      </c>
      <c r="J31" s="23">
        <v>28632.53</v>
      </c>
      <c r="K31" s="23">
        <v>35106.629999999997</v>
      </c>
      <c r="L31" s="21">
        <f>SUM(B31:K31)</f>
        <v>254639.51</v>
      </c>
    </row>
    <row r="32" spans="1:20" ht="15" customHeight="1">
      <c r="A32" s="22" t="s">
        <v>20</v>
      </c>
      <c r="B32" s="23">
        <v>16800.759999999998</v>
      </c>
      <c r="C32" s="23">
        <v>11450.87</v>
      </c>
      <c r="D32" s="23">
        <f>30124.46-12847.4-2056.28</f>
        <v>15220.779999999997</v>
      </c>
      <c r="E32" s="23">
        <v>18347.150000000001</v>
      </c>
      <c r="F32" s="23">
        <v>22435.31</v>
      </c>
      <c r="G32" s="23">
        <v>18770.740000000002</v>
      </c>
      <c r="H32" s="23">
        <v>19587.11</v>
      </c>
      <c r="I32" s="23">
        <v>17648.78</v>
      </c>
      <c r="J32" s="23">
        <v>13322.08</v>
      </c>
      <c r="K32" s="23">
        <v>16768.490000000002</v>
      </c>
      <c r="L32" s="21">
        <f>SUM(B32:K32)</f>
        <v>170352.06999999998</v>
      </c>
    </row>
    <row r="33" spans="1:17" ht="15" customHeight="1">
      <c r="A33" s="22" t="s">
        <v>21</v>
      </c>
      <c r="B33" s="23">
        <v>0</v>
      </c>
      <c r="C33" s="23">
        <v>1684.8</v>
      </c>
      <c r="D33" s="23">
        <v>7295.89</v>
      </c>
      <c r="E33" s="23">
        <v>14250.45</v>
      </c>
      <c r="F33" s="23">
        <v>13532.47</v>
      </c>
      <c r="G33" s="23">
        <v>11556.41</v>
      </c>
      <c r="H33" s="23">
        <v>11581.68</v>
      </c>
      <c r="I33" s="23">
        <v>14557.69</v>
      </c>
      <c r="J33" s="23">
        <v>3505.9</v>
      </c>
      <c r="K33" s="23">
        <v>7409.25</v>
      </c>
      <c r="L33" s="21">
        <f>SUM(B33:K33)</f>
        <v>85374.54</v>
      </c>
    </row>
    <row r="34" spans="1:17" ht="15" customHeight="1">
      <c r="A34" s="22" t="s">
        <v>22</v>
      </c>
      <c r="B34" s="23">
        <v>7840.38</v>
      </c>
      <c r="C34" s="23">
        <v>8560.7999999999993</v>
      </c>
      <c r="D34" s="23">
        <f>56.2+7840.38</f>
        <v>7896.58</v>
      </c>
      <c r="E34" s="23">
        <v>7951.94</v>
      </c>
      <c r="F34" s="23">
        <v>7900.04</v>
      </c>
      <c r="G34" s="23">
        <v>7913.95</v>
      </c>
      <c r="H34" s="23">
        <v>1925.12</v>
      </c>
      <c r="I34" s="23">
        <v>2544.4299999999998</v>
      </c>
      <c r="J34" s="23">
        <v>1929.61</v>
      </c>
      <c r="K34" s="23">
        <v>1857.52</v>
      </c>
      <c r="L34" s="21">
        <f>SUM(B34:K34)</f>
        <v>56320.369999999995</v>
      </c>
    </row>
    <row r="35" spans="1:17" ht="15" customHeight="1">
      <c r="A35" s="22" t="s">
        <v>23</v>
      </c>
      <c r="B35" s="23">
        <v>2262.4699999999998</v>
      </c>
      <c r="C35" s="23">
        <v>3770.79</v>
      </c>
      <c r="D35" s="23">
        <v>3770.79</v>
      </c>
      <c r="E35" s="23">
        <v>3770.79</v>
      </c>
      <c r="F35" s="23">
        <v>3770.79</v>
      </c>
      <c r="G35" s="23">
        <v>3857.89</v>
      </c>
      <c r="H35" s="23">
        <v>3857.89</v>
      </c>
      <c r="I35" s="23">
        <v>3857.89</v>
      </c>
      <c r="J35" s="23">
        <v>3857.89</v>
      </c>
      <c r="K35" s="23">
        <v>3857.89</v>
      </c>
      <c r="L35" s="21">
        <f>SUM(B35:K35)</f>
        <v>36635.08</v>
      </c>
    </row>
    <row r="36" spans="1:17" ht="15" customHeight="1">
      <c r="A36" s="22" t="s">
        <v>24</v>
      </c>
      <c r="B36" s="24">
        <v>945.1</v>
      </c>
      <c r="C36" s="24">
        <v>776.81</v>
      </c>
      <c r="D36" s="25">
        <v>1052.0999999999999</v>
      </c>
      <c r="E36" s="25">
        <v>1020.35</v>
      </c>
      <c r="F36" s="25">
        <v>759.65</v>
      </c>
      <c r="G36" s="25">
        <v>578.20000000000005</v>
      </c>
      <c r="H36" s="25">
        <v>973.78</v>
      </c>
      <c r="I36" s="25">
        <v>773.89</v>
      </c>
      <c r="J36" s="25">
        <v>1815.47</v>
      </c>
      <c r="K36" s="25">
        <v>1102.4000000000001</v>
      </c>
      <c r="L36" s="21">
        <f>SUM(B36:K36)</f>
        <v>9797.7499999999982</v>
      </c>
    </row>
    <row r="37" spans="1:17" ht="15" customHeight="1">
      <c r="A37" s="14" t="s">
        <v>36</v>
      </c>
      <c r="B37" s="15">
        <f>B18+B26+B30+B33+B34+B35+B36</f>
        <v>831001.94</v>
      </c>
      <c r="C37" s="15">
        <f>C18+C26+C30+C33+C34+C35+C36</f>
        <v>803548.74000000022</v>
      </c>
      <c r="D37" s="15">
        <f>D18+D26+D30+D33+D34+D35+D36</f>
        <v>880181.6</v>
      </c>
      <c r="E37" s="15">
        <f>E18+E26+E30+E33+E34+E35+E36</f>
        <v>948444.61999999988</v>
      </c>
      <c r="F37" s="15">
        <v>945826.97</v>
      </c>
      <c r="G37" s="15">
        <v>908094.87</v>
      </c>
      <c r="H37" s="15">
        <f>H18+H26+H30+H33+H34+H35+H36</f>
        <v>1150718.24</v>
      </c>
      <c r="I37" s="15">
        <f>I18+I26+I30+I33+I34+I35+I36</f>
        <v>1042209.42</v>
      </c>
      <c r="J37" s="15">
        <f>J18+J26+J30+J33+J34+J35+J36</f>
        <v>1124185.45</v>
      </c>
      <c r="K37" s="15">
        <f>K18+K26+K30+K33+K34+K35+K36</f>
        <v>1206402.24</v>
      </c>
      <c r="L37" s="15">
        <f>L18+L26+L30+L33+L34+L35+L36</f>
        <v>9840614.089999998</v>
      </c>
      <c r="N37" s="19">
        <f>6467816.98-L37</f>
        <v>-3372797.1099999975</v>
      </c>
    </row>
    <row r="38" spans="1:17" ht="15" customHeight="1">
      <c r="A38" s="3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Q38" s="18"/>
    </row>
    <row r="39" spans="1:17" ht="15" customHeight="1">
      <c r="A39" s="4" t="s">
        <v>25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7" ht="15" customHeight="1">
      <c r="A40" s="5" t="s">
        <v>26</v>
      </c>
      <c r="B40" s="6">
        <v>0</v>
      </c>
      <c r="C40" s="6">
        <v>0</v>
      </c>
      <c r="D40" s="6">
        <v>0</v>
      </c>
      <c r="E40" s="6">
        <v>3025.79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7">
        <f>SUM(B40:J40)</f>
        <v>3025.79</v>
      </c>
    </row>
    <row r="41" spans="1:17" ht="15" hidden="1" customHeight="1" thickBot="1">
      <c r="A41" s="5" t="s">
        <v>27</v>
      </c>
      <c r="B41" s="6">
        <v>0</v>
      </c>
      <c r="C41" s="6">
        <v>0</v>
      </c>
      <c r="D41" s="13"/>
      <c r="E41" s="6">
        <v>3025.79</v>
      </c>
      <c r="F41" s="13"/>
      <c r="G41" s="13"/>
      <c r="H41" s="13"/>
      <c r="I41" s="13"/>
      <c r="J41" s="13"/>
      <c r="K41" s="13"/>
      <c r="L41" s="7">
        <f>SUM(B41:E41)</f>
        <v>3025.79</v>
      </c>
    </row>
    <row r="42" spans="1:17" ht="15" hidden="1" customHeight="1" thickBot="1">
      <c r="A42" s="5" t="s">
        <v>28</v>
      </c>
      <c r="B42" s="6">
        <v>0</v>
      </c>
      <c r="C42" s="6">
        <v>0</v>
      </c>
      <c r="D42" s="13"/>
      <c r="E42" s="6">
        <v>3025.79</v>
      </c>
      <c r="F42" s="13"/>
      <c r="G42" s="13"/>
      <c r="H42" s="13"/>
      <c r="I42" s="13"/>
      <c r="J42" s="13"/>
      <c r="K42" s="13"/>
      <c r="L42" s="7">
        <f>SUM(B42:E42)</f>
        <v>3025.79</v>
      </c>
    </row>
    <row r="43" spans="1:17" ht="15" hidden="1" customHeight="1" thickBot="1">
      <c r="A43" s="5" t="s">
        <v>29</v>
      </c>
      <c r="B43" s="6">
        <v>0</v>
      </c>
      <c r="C43" s="6">
        <v>0</v>
      </c>
      <c r="D43" s="13"/>
      <c r="E43" s="6">
        <v>3025.79</v>
      </c>
      <c r="F43" s="13"/>
      <c r="G43" s="13"/>
      <c r="H43" s="13"/>
      <c r="I43" s="13"/>
      <c r="J43" s="13"/>
      <c r="K43" s="13"/>
      <c r="L43" s="7">
        <f>SUM(B43:E43)</f>
        <v>3025.79</v>
      </c>
    </row>
    <row r="44" spans="1:17" ht="15" hidden="1" customHeight="1" thickBot="1">
      <c r="A44" s="5" t="s">
        <v>30</v>
      </c>
      <c r="B44" s="6">
        <v>0</v>
      </c>
      <c r="C44" s="6">
        <v>0</v>
      </c>
      <c r="D44" s="13"/>
      <c r="E44" s="6">
        <v>3025.79</v>
      </c>
      <c r="F44" s="13"/>
      <c r="G44" s="13"/>
      <c r="H44" s="13"/>
      <c r="I44" s="13"/>
      <c r="J44" s="13"/>
      <c r="K44" s="13"/>
      <c r="L44" s="7">
        <f>SUM(B44:E44)</f>
        <v>3025.79</v>
      </c>
    </row>
    <row r="45" spans="1:17" ht="15" customHeight="1">
      <c r="A45" s="5" t="s">
        <v>45</v>
      </c>
      <c r="B45" s="6">
        <v>0</v>
      </c>
      <c r="C45" s="6">
        <v>0</v>
      </c>
      <c r="D45" s="6">
        <v>707.6</v>
      </c>
      <c r="E45" s="6">
        <v>2352.9299999999998</v>
      </c>
      <c r="F45" s="13">
        <v>1048.48</v>
      </c>
      <c r="G45" s="13">
        <v>0</v>
      </c>
      <c r="H45" s="6">
        <v>0</v>
      </c>
      <c r="I45" s="6">
        <v>0</v>
      </c>
      <c r="J45" s="6">
        <v>0</v>
      </c>
      <c r="K45" s="6">
        <v>0</v>
      </c>
      <c r="L45" s="7">
        <f>SUM(B45:J45)</f>
        <v>4109.01</v>
      </c>
    </row>
    <row r="46" spans="1:17" ht="15" customHeight="1">
      <c r="A46" s="8" t="s">
        <v>37</v>
      </c>
      <c r="B46" s="7">
        <f>B40</f>
        <v>0</v>
      </c>
      <c r="C46" s="7">
        <v>0</v>
      </c>
      <c r="D46" s="7">
        <f>SUM(D40:D45)</f>
        <v>707.6</v>
      </c>
      <c r="E46" s="7">
        <f>E40+E45</f>
        <v>5378.7199999999993</v>
      </c>
      <c r="F46" s="7">
        <f>SUM(F40:F45)</f>
        <v>1048.48</v>
      </c>
      <c r="G46" s="7">
        <v>0</v>
      </c>
      <c r="H46" s="6">
        <v>0</v>
      </c>
      <c r="I46" s="6">
        <v>0</v>
      </c>
      <c r="J46" s="6">
        <v>0</v>
      </c>
      <c r="K46" s="6">
        <v>0</v>
      </c>
      <c r="L46" s="7">
        <f>L40+L45</f>
        <v>7134.8</v>
      </c>
    </row>
    <row r="47" spans="1:17" ht="15" customHeight="1">
      <c r="A47" s="3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7" ht="15" customHeight="1">
      <c r="A48" s="14" t="s">
        <v>34</v>
      </c>
      <c r="B48" s="15">
        <f>B37+B46</f>
        <v>831001.94</v>
      </c>
      <c r="C48" s="15">
        <f>C37+C46</f>
        <v>803548.74000000022</v>
      </c>
      <c r="D48" s="15">
        <f>D37+D46</f>
        <v>880889.2</v>
      </c>
      <c r="E48" s="15">
        <f>E37+E46</f>
        <v>953823.33999999985</v>
      </c>
      <c r="F48" s="15">
        <f>F37+F46</f>
        <v>946875.45</v>
      </c>
      <c r="G48" s="15">
        <v>908094.87</v>
      </c>
      <c r="H48" s="15">
        <f>H37</f>
        <v>1150718.24</v>
      </c>
      <c r="I48" s="15">
        <v>1042209.42</v>
      </c>
      <c r="J48" s="15">
        <v>1124185.45</v>
      </c>
      <c r="K48" s="15">
        <v>1206402.24</v>
      </c>
      <c r="L48" s="15">
        <f>L37+L46</f>
        <v>9847748.8899999987</v>
      </c>
    </row>
    <row r="49" spans="1:12" ht="15" customHeight="1">
      <c r="A49" s="3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30" customHeight="1">
      <c r="A50" s="16" t="s">
        <v>35</v>
      </c>
      <c r="B50" s="17">
        <f>B15-B37</f>
        <v>126063.83000000007</v>
      </c>
      <c r="C50" s="17">
        <f>C15-C48</f>
        <v>152035.9099999998</v>
      </c>
      <c r="D50" s="17">
        <f>D15-D48</f>
        <v>74402.970000000088</v>
      </c>
      <c r="E50" s="17">
        <f>E15-E48</f>
        <v>2448.8100000001723</v>
      </c>
      <c r="F50" s="17">
        <f>F15-F48</f>
        <v>9174.9800000000978</v>
      </c>
      <c r="G50" s="17">
        <v>47587.57</v>
      </c>
      <c r="H50" s="17">
        <f>H15-H37</f>
        <v>-195676.08999999997</v>
      </c>
      <c r="I50" s="17">
        <f>I15-I48</f>
        <v>-86485.119999999995</v>
      </c>
      <c r="J50" s="17">
        <f>J15-J48</f>
        <v>-168450.64999999991</v>
      </c>
      <c r="K50" s="17">
        <f>K15-K48</f>
        <v>-250591.70999999996</v>
      </c>
      <c r="L50" s="17">
        <f>L15-L48</f>
        <v>-289489.49999999814</v>
      </c>
    </row>
    <row r="51" spans="1:12" ht="15" customHeight="1">
      <c r="A51" s="1"/>
    </row>
  </sheetData>
  <mergeCells count="2">
    <mergeCell ref="A7:L7"/>
    <mergeCell ref="A8:L8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Demonstrativo Contábil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Holter-PC</cp:lastModifiedBy>
  <dcterms:created xsi:type="dcterms:W3CDTF">2020-05-05T20:33:58Z</dcterms:created>
  <dcterms:modified xsi:type="dcterms:W3CDTF">2021-01-25T19:27:34Z</dcterms:modified>
</cp:coreProperties>
</file>