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2022" sheetId="12" r:id="rId1"/>
    <sheet name="2023" sheetId="14" state="hidden" r:id="rId2"/>
  </sheets>
  <definedNames>
    <definedName name="_xlnm.Print_Area" localSheetId="0">'2022'!$A$1:$P$155</definedName>
    <definedName name="_xlnm.Print_Area" localSheetId="1">'2023'!$A$1:$P$150</definedName>
  </definedNames>
  <calcPr calcId="124519"/>
</workbook>
</file>

<file path=xl/calcChain.xml><?xml version="1.0" encoding="utf-8"?>
<calcChain xmlns="http://schemas.openxmlformats.org/spreadsheetml/2006/main">
  <c r="P59" i="12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O59"/>
  <c r="O136"/>
  <c r="O141"/>
  <c r="O153"/>
  <c r="O127"/>
  <c r="O123"/>
  <c r="O119"/>
  <c r="O99"/>
  <c r="O105"/>
  <c r="O109"/>
  <c r="D102" i="14"/>
  <c r="O104" i="12"/>
  <c r="L95"/>
  <c r="M95"/>
  <c r="N95"/>
  <c r="O95"/>
  <c r="O88"/>
  <c r="O6"/>
  <c r="P26" i="14"/>
  <c r="P27"/>
  <c r="N78"/>
  <c r="N86"/>
  <c r="O86"/>
  <c r="K121"/>
  <c r="P121"/>
  <c r="D136"/>
  <c r="E136"/>
  <c r="F136"/>
  <c r="G136"/>
  <c r="N148"/>
  <c r="M148"/>
  <c r="L148"/>
  <c r="K148"/>
  <c r="J148"/>
  <c r="I148"/>
  <c r="H148"/>
  <c r="G148"/>
  <c r="F148"/>
  <c r="E148"/>
  <c r="D148"/>
  <c r="P147"/>
  <c r="M144"/>
  <c r="P144" s="1"/>
  <c r="P143"/>
  <c r="O140"/>
  <c r="N140"/>
  <c r="M140"/>
  <c r="L140"/>
  <c r="K140"/>
  <c r="J140"/>
  <c r="I140"/>
  <c r="H140"/>
  <c r="G140"/>
  <c r="F140"/>
  <c r="E140"/>
  <c r="D140"/>
  <c r="P139"/>
  <c r="N136"/>
  <c r="M136"/>
  <c r="L136"/>
  <c r="K136"/>
  <c r="J136"/>
  <c r="I136"/>
  <c r="H136"/>
  <c r="P135"/>
  <c r="O132"/>
  <c r="N132"/>
  <c r="M132"/>
  <c r="L132"/>
  <c r="K132"/>
  <c r="J132"/>
  <c r="I132"/>
  <c r="H132"/>
  <c r="G132"/>
  <c r="F132"/>
  <c r="E132"/>
  <c r="D132"/>
  <c r="P131"/>
  <c r="P130"/>
  <c r="P129"/>
  <c r="P128"/>
  <c r="O125"/>
  <c r="N125"/>
  <c r="M125"/>
  <c r="L125"/>
  <c r="K125"/>
  <c r="J125"/>
  <c r="I125"/>
  <c r="G125"/>
  <c r="F125"/>
  <c r="E125"/>
  <c r="D125"/>
  <c r="P124"/>
  <c r="H125"/>
  <c r="N121"/>
  <c r="M121"/>
  <c r="L121"/>
  <c r="J121"/>
  <c r="I121"/>
  <c r="H121"/>
  <c r="G121"/>
  <c r="F121"/>
  <c r="E121"/>
  <c r="D121"/>
  <c r="P120"/>
  <c r="O117"/>
  <c r="N117"/>
  <c r="M117"/>
  <c r="L117"/>
  <c r="K117"/>
  <c r="J117"/>
  <c r="H117"/>
  <c r="G117"/>
  <c r="F117"/>
  <c r="E117"/>
  <c r="D117"/>
  <c r="P116"/>
  <c r="P115"/>
  <c r="P114"/>
  <c r="O111"/>
  <c r="N111"/>
  <c r="M111"/>
  <c r="L111"/>
  <c r="K111"/>
  <c r="J111"/>
  <c r="I111"/>
  <c r="H111"/>
  <c r="G111"/>
  <c r="F111"/>
  <c r="E111"/>
  <c r="D111"/>
  <c r="P110"/>
  <c r="N107"/>
  <c r="M107"/>
  <c r="L107"/>
  <c r="K107"/>
  <c r="J107"/>
  <c r="H107"/>
  <c r="G107"/>
  <c r="F107"/>
  <c r="E107"/>
  <c r="D107"/>
  <c r="I107"/>
  <c r="N103"/>
  <c r="M103"/>
  <c r="K103"/>
  <c r="J103"/>
  <c r="H103"/>
  <c r="G103"/>
  <c r="F103"/>
  <c r="E103"/>
  <c r="D103"/>
  <c r="L103"/>
  <c r="I103"/>
  <c r="P102"/>
  <c r="P101"/>
  <c r="P100"/>
  <c r="N97"/>
  <c r="M97"/>
  <c r="L97"/>
  <c r="K97"/>
  <c r="J97"/>
  <c r="I97"/>
  <c r="H97"/>
  <c r="G97"/>
  <c r="F97"/>
  <c r="E97"/>
  <c r="D97"/>
  <c r="P96"/>
  <c r="M93"/>
  <c r="L93"/>
  <c r="K93"/>
  <c r="J93"/>
  <c r="I93"/>
  <c r="H93"/>
  <c r="G93"/>
  <c r="F93"/>
  <c r="E93"/>
  <c r="D93"/>
  <c r="P92"/>
  <c r="P91"/>
  <c r="P90"/>
  <c r="P89"/>
  <c r="M86"/>
  <c r="L86"/>
  <c r="K86"/>
  <c r="J86"/>
  <c r="I86"/>
  <c r="H86"/>
  <c r="G86"/>
  <c r="F86"/>
  <c r="E86"/>
  <c r="D86"/>
  <c r="P85"/>
  <c r="L82"/>
  <c r="K82"/>
  <c r="J82"/>
  <c r="I82"/>
  <c r="H82"/>
  <c r="G82"/>
  <c r="F82"/>
  <c r="E82"/>
  <c r="D82"/>
  <c r="P81"/>
  <c r="M78"/>
  <c r="L78"/>
  <c r="K78"/>
  <c r="J78"/>
  <c r="I78"/>
  <c r="H78"/>
  <c r="G78"/>
  <c r="F78"/>
  <c r="E78"/>
  <c r="D78"/>
  <c r="P77"/>
  <c r="O74"/>
  <c r="N74"/>
  <c r="M74"/>
  <c r="L74"/>
  <c r="K74"/>
  <c r="J74"/>
  <c r="I74"/>
  <c r="H74"/>
  <c r="G74"/>
  <c r="F74"/>
  <c r="E74"/>
  <c r="D74"/>
  <c r="P73"/>
  <c r="O70"/>
  <c r="N70"/>
  <c r="M70"/>
  <c r="L70"/>
  <c r="K70"/>
  <c r="J70"/>
  <c r="I70"/>
  <c r="H70"/>
  <c r="G70"/>
  <c r="F70"/>
  <c r="E70"/>
  <c r="D70"/>
  <c r="P69"/>
  <c r="P68"/>
  <c r="O65"/>
  <c r="N65"/>
  <c r="M65"/>
  <c r="L65"/>
  <c r="K65"/>
  <c r="J65"/>
  <c r="I65"/>
  <c r="G65"/>
  <c r="F65"/>
  <c r="E65"/>
  <c r="D65"/>
  <c r="P64"/>
  <c r="O61"/>
  <c r="N61"/>
  <c r="M61"/>
  <c r="L61"/>
  <c r="K61"/>
  <c r="J61"/>
  <c r="I61"/>
  <c r="H61"/>
  <c r="G61"/>
  <c r="F61"/>
  <c r="E61"/>
  <c r="D61"/>
  <c r="P60"/>
  <c r="P61" s="1"/>
  <c r="N57"/>
  <c r="L57"/>
  <c r="K57"/>
  <c r="J57"/>
  <c r="P56"/>
  <c r="P55"/>
  <c r="P54"/>
  <c r="P53"/>
  <c r="P52"/>
  <c r="P51"/>
  <c r="P50"/>
  <c r="P49"/>
  <c r="P48"/>
  <c r="P47"/>
  <c r="P46"/>
  <c r="P45"/>
  <c r="P44"/>
  <c r="F57"/>
  <c r="P43"/>
  <c r="P42"/>
  <c r="P41"/>
  <c r="M57"/>
  <c r="P40"/>
  <c r="P39"/>
  <c r="P38"/>
  <c r="P37"/>
  <c r="P36"/>
  <c r="P35"/>
  <c r="P34"/>
  <c r="P33"/>
  <c r="P32"/>
  <c r="P31"/>
  <c r="P30"/>
  <c r="E57"/>
  <c r="P28"/>
  <c r="I57"/>
  <c r="H57"/>
  <c r="G57"/>
  <c r="D57"/>
  <c r="P24"/>
  <c r="P23"/>
  <c r="P22"/>
  <c r="P21"/>
  <c r="P20"/>
  <c r="P19"/>
  <c r="P18"/>
  <c r="P17"/>
  <c r="P16"/>
  <c r="P15"/>
  <c r="P14"/>
  <c r="P13"/>
  <c r="O10"/>
  <c r="N10"/>
  <c r="M10"/>
  <c r="L10"/>
  <c r="K10"/>
  <c r="J10"/>
  <c r="I10"/>
  <c r="H10"/>
  <c r="G10"/>
  <c r="F10"/>
  <c r="E10"/>
  <c r="D10"/>
  <c r="P9"/>
  <c r="P8"/>
  <c r="P7"/>
  <c r="P6"/>
  <c r="P5"/>
  <c r="P10" l="1"/>
  <c r="P82"/>
  <c r="P111"/>
  <c r="P148"/>
  <c r="P136"/>
  <c r="P140"/>
  <c r="P70"/>
  <c r="P78"/>
  <c r="P86"/>
  <c r="P97"/>
  <c r="P103"/>
  <c r="P132"/>
  <c r="P93"/>
  <c r="P74"/>
  <c r="P65"/>
  <c r="P57"/>
  <c r="P107"/>
  <c r="P125"/>
  <c r="I117"/>
  <c r="P117" s="1"/>
  <c r="P106"/>
  <c r="P25"/>
  <c r="P29"/>
  <c r="G153" i="12"/>
  <c r="N153"/>
  <c r="N141"/>
  <c r="N123"/>
  <c r="M119"/>
  <c r="N119"/>
  <c r="N109"/>
  <c r="M105"/>
  <c r="N105"/>
  <c r="N99"/>
  <c r="N59"/>
  <c r="M45"/>
  <c r="M31"/>
  <c r="M27"/>
  <c r="M42"/>
  <c r="M109"/>
  <c r="M99"/>
  <c r="P94"/>
  <c r="M88"/>
  <c r="P65511" i="14" l="1"/>
  <c r="M59" i="12"/>
  <c r="M72"/>
  <c r="M11"/>
  <c r="P9"/>
  <c r="M153"/>
  <c r="M149"/>
  <c r="M123"/>
  <c r="M141"/>
  <c r="P134"/>
  <c r="L136"/>
  <c r="L109"/>
  <c r="L104"/>
  <c r="L99"/>
  <c r="L153"/>
  <c r="L141"/>
  <c r="L88"/>
  <c r="L84"/>
  <c r="L123" l="1"/>
  <c r="L119"/>
  <c r="L59" l="1"/>
  <c r="P135" l="1"/>
  <c r="P140"/>
  <c r="P118"/>
  <c r="J59"/>
  <c r="K59"/>
  <c r="P14"/>
  <c r="P6"/>
  <c r="P7"/>
  <c r="P8"/>
  <c r="P10"/>
  <c r="K153"/>
  <c r="H141"/>
  <c r="I141"/>
  <c r="J141"/>
  <c r="K141"/>
  <c r="G141"/>
  <c r="K109"/>
  <c r="K105"/>
  <c r="K119" l="1"/>
  <c r="K11" l="1"/>
  <c r="J123"/>
  <c r="J76"/>
  <c r="J72"/>
  <c r="J67"/>
  <c r="J63"/>
  <c r="J11"/>
  <c r="J153"/>
  <c r="J119" l="1"/>
  <c r="J109"/>
  <c r="J105"/>
  <c r="I148" l="1"/>
  <c r="I117"/>
  <c r="P117" s="1"/>
  <c r="H63"/>
  <c r="I63"/>
  <c r="I31"/>
  <c r="I45"/>
  <c r="I42"/>
  <c r="I27"/>
  <c r="I59" l="1"/>
  <c r="I67"/>
  <c r="I119"/>
  <c r="I99"/>
  <c r="H76"/>
  <c r="I76"/>
  <c r="I153"/>
  <c r="I123"/>
  <c r="H109"/>
  <c r="I108"/>
  <c r="I109" s="1"/>
  <c r="I104" l="1"/>
  <c r="I95"/>
  <c r="H95"/>
  <c r="G95"/>
  <c r="F95"/>
  <c r="E95"/>
  <c r="D95"/>
  <c r="H45"/>
  <c r="H42"/>
  <c r="H27"/>
  <c r="H59" l="1"/>
  <c r="H153"/>
  <c r="H136"/>
  <c r="H127"/>
  <c r="H123"/>
  <c r="H119"/>
  <c r="G76"/>
  <c r="G119"/>
  <c r="G45"/>
  <c r="G42"/>
  <c r="G31"/>
  <c r="G27"/>
  <c r="G59" l="1"/>
  <c r="F84"/>
  <c r="K84"/>
  <c r="J84"/>
  <c r="I84"/>
  <c r="H84"/>
  <c r="G84"/>
  <c r="E84"/>
  <c r="D84"/>
  <c r="P83"/>
  <c r="F128"/>
  <c r="G128"/>
  <c r="H128"/>
  <c r="I128"/>
  <c r="J128"/>
  <c r="K128"/>
  <c r="L128"/>
  <c r="M128"/>
  <c r="N128"/>
  <c r="O128"/>
  <c r="F119"/>
  <c r="F141"/>
  <c r="F153"/>
  <c r="F145"/>
  <c r="G145"/>
  <c r="H145"/>
  <c r="I145"/>
  <c r="J145"/>
  <c r="K145"/>
  <c r="L145"/>
  <c r="M145"/>
  <c r="N145"/>
  <c r="O145"/>
  <c r="G136"/>
  <c r="I136"/>
  <c r="J136"/>
  <c r="K136"/>
  <c r="M136"/>
  <c r="N136"/>
  <c r="F136"/>
  <c r="P84" l="1"/>
  <c r="G123"/>
  <c r="F123"/>
  <c r="F104"/>
  <c r="F80"/>
  <c r="G80"/>
  <c r="H80"/>
  <c r="I80"/>
  <c r="J80"/>
  <c r="K80"/>
  <c r="L80"/>
  <c r="M80"/>
  <c r="E80"/>
  <c r="F45"/>
  <c r="F59" s="1"/>
  <c r="D119" l="1"/>
  <c r="E116"/>
  <c r="E119" s="1"/>
  <c r="E31"/>
  <c r="E27"/>
  <c r="E45"/>
  <c r="E153"/>
  <c r="E145"/>
  <c r="E141"/>
  <c r="E136"/>
  <c r="E128"/>
  <c r="E123"/>
  <c r="F105"/>
  <c r="E105"/>
  <c r="D105"/>
  <c r="E59" l="1"/>
  <c r="G113"/>
  <c r="H113"/>
  <c r="I113"/>
  <c r="J113"/>
  <c r="K113"/>
  <c r="L113"/>
  <c r="M113"/>
  <c r="N113"/>
  <c r="O113"/>
  <c r="P152"/>
  <c r="P144"/>
  <c r="P139"/>
  <c r="P133"/>
  <c r="P127"/>
  <c r="P126"/>
  <c r="P122"/>
  <c r="P116"/>
  <c r="P112"/>
  <c r="P104"/>
  <c r="D136"/>
  <c r="D141"/>
  <c r="D145"/>
  <c r="D153"/>
  <c r="P153" s="1"/>
  <c r="D128"/>
  <c r="D123"/>
  <c r="D31"/>
  <c r="D27"/>
  <c r="D45"/>
  <c r="D59" l="1"/>
  <c r="P148"/>
  <c r="P145"/>
  <c r="P141"/>
  <c r="P136"/>
  <c r="P132"/>
  <c r="P131"/>
  <c r="P128"/>
  <c r="F113"/>
  <c r="E113"/>
  <c r="D113"/>
  <c r="G109"/>
  <c r="F109"/>
  <c r="E109"/>
  <c r="D109"/>
  <c r="P108"/>
  <c r="L105"/>
  <c r="I105"/>
  <c r="H105"/>
  <c r="G105"/>
  <c r="P103"/>
  <c r="P102"/>
  <c r="K99"/>
  <c r="J99"/>
  <c r="H99"/>
  <c r="G99"/>
  <c r="F99"/>
  <c r="E99"/>
  <c r="D99"/>
  <c r="P98"/>
  <c r="K95"/>
  <c r="J95"/>
  <c r="P93"/>
  <c r="P92"/>
  <c r="P91"/>
  <c r="K88"/>
  <c r="J88"/>
  <c r="I88"/>
  <c r="H88"/>
  <c r="G88"/>
  <c r="F88"/>
  <c r="E88"/>
  <c r="D88"/>
  <c r="P87"/>
  <c r="D80"/>
  <c r="P79"/>
  <c r="O76"/>
  <c r="N76"/>
  <c r="M76"/>
  <c r="L76"/>
  <c r="K76"/>
  <c r="F76"/>
  <c r="E76"/>
  <c r="D76"/>
  <c r="P75"/>
  <c r="O72"/>
  <c r="N72"/>
  <c r="L72"/>
  <c r="K72"/>
  <c r="I72"/>
  <c r="H72"/>
  <c r="G72"/>
  <c r="F72"/>
  <c r="E72"/>
  <c r="D72"/>
  <c r="P71"/>
  <c r="P70"/>
  <c r="O67"/>
  <c r="N67"/>
  <c r="M67"/>
  <c r="L67"/>
  <c r="K67"/>
  <c r="G67"/>
  <c r="F67"/>
  <c r="E67"/>
  <c r="D67"/>
  <c r="P66"/>
  <c r="O63"/>
  <c r="N63"/>
  <c r="M63"/>
  <c r="L63"/>
  <c r="K63"/>
  <c r="G63"/>
  <c r="F63"/>
  <c r="E63"/>
  <c r="D63"/>
  <c r="P62"/>
  <c r="P19"/>
  <c r="P18"/>
  <c r="P17"/>
  <c r="P16"/>
  <c r="O11"/>
  <c r="N11"/>
  <c r="L11"/>
  <c r="I11"/>
  <c r="H11"/>
  <c r="G11"/>
  <c r="F11"/>
  <c r="E11"/>
  <c r="D11"/>
  <c r="P5"/>
  <c r="P11" l="1"/>
  <c r="P67"/>
  <c r="P80"/>
  <c r="P113"/>
  <c r="P149"/>
  <c r="P123"/>
  <c r="P119"/>
  <c r="P109"/>
  <c r="P105"/>
  <c r="P99"/>
  <c r="P95"/>
  <c r="P88"/>
  <c r="P76"/>
  <c r="P72"/>
  <c r="P63"/>
  <c r="P65516" l="1"/>
</calcChain>
</file>

<file path=xl/sharedStrings.xml><?xml version="1.0" encoding="utf-8"?>
<sst xmlns="http://schemas.openxmlformats.org/spreadsheetml/2006/main" count="684" uniqueCount="277">
  <si>
    <t>Total</t>
  </si>
  <si>
    <t>FEVEREIRO</t>
  </si>
  <si>
    <t>JANEIRO</t>
  </si>
  <si>
    <t>Serviços de Processamento de Dados</t>
  </si>
  <si>
    <t>Serviços de Segurança</t>
  </si>
  <si>
    <t>Serviços de Lavanderia</t>
  </si>
  <si>
    <t>Serviços de Esterilização</t>
  </si>
  <si>
    <t>Serviços de Consultoria</t>
  </si>
  <si>
    <t>Nome do Fornecedor</t>
  </si>
  <si>
    <t>Objeto do Contrato</t>
  </si>
  <si>
    <t>MARÇO</t>
  </si>
  <si>
    <t>ABRIL</t>
  </si>
  <si>
    <t>Serviços de Coleta de Lixo Hospitalar</t>
  </si>
  <si>
    <t>Serviços de Exames Laboratoriais</t>
  </si>
  <si>
    <t>Serviços de Laboratório - Terceiros</t>
  </si>
  <si>
    <t>Serviços de Reprodução de Documentos</t>
  </si>
  <si>
    <t>Telecomunicações (Internet)</t>
  </si>
  <si>
    <t>Serviços de Locações Diversas</t>
  </si>
  <si>
    <t>Seguros</t>
  </si>
  <si>
    <t>CNPJ</t>
  </si>
  <si>
    <t>Serviços de Matriciamento</t>
  </si>
  <si>
    <t>A. S. O Medicina Ocupacional LTDA</t>
  </si>
  <si>
    <t>05.746.445/0001-39</t>
  </si>
  <si>
    <t>Oftalmologia</t>
  </si>
  <si>
    <t>Mastologia/urologia</t>
  </si>
  <si>
    <t>Arte ET Labore Atividades Médicas</t>
  </si>
  <si>
    <t>Dermatologia</t>
  </si>
  <si>
    <t>30.580.398/000143</t>
  </si>
  <si>
    <t>AACN Serviços Médicos LTDA</t>
  </si>
  <si>
    <t>Cardiologia</t>
  </si>
  <si>
    <t>23.439.331/0001-28</t>
  </si>
  <si>
    <t>Cirurgia Geral</t>
  </si>
  <si>
    <t>Laudo Schultz Junior Eireli</t>
  </si>
  <si>
    <t>Ortopedia</t>
  </si>
  <si>
    <t>26.084.937/0001-86</t>
  </si>
  <si>
    <t>IMPA Clinica Médica LTDA ME</t>
  </si>
  <si>
    <t>Radiologia</t>
  </si>
  <si>
    <t>08.338.688/0001-26</t>
  </si>
  <si>
    <t>Obstetricia</t>
  </si>
  <si>
    <t>Glasglow Serviços Médicos LTDA</t>
  </si>
  <si>
    <t>Proctologia</t>
  </si>
  <si>
    <t>09.446.189/0001-15</t>
  </si>
  <si>
    <t>Ginecologia e Obstetricia Itapeva LTDA</t>
  </si>
  <si>
    <t>09.625.777/0001-16</t>
  </si>
  <si>
    <t>F. T . Serviços Médicos</t>
  </si>
  <si>
    <t>08.827.942/0001-50</t>
  </si>
  <si>
    <t>ESAMI - Serviços de Saude LTDA</t>
  </si>
  <si>
    <t>06.373.184/0001-11</t>
  </si>
  <si>
    <t>Consultorio Neurologico de Itapeva S/S LTDA</t>
  </si>
  <si>
    <t>Neurologia</t>
  </si>
  <si>
    <t>05.414.006/0001-29</t>
  </si>
  <si>
    <t>Duarte e Duarte Serviços Médicos LTDA</t>
  </si>
  <si>
    <t>29.397.086/0001-10</t>
  </si>
  <si>
    <t>Endomedica  Clinica Médica Eireli</t>
  </si>
  <si>
    <t>Endocrinologia</t>
  </si>
  <si>
    <t>10273190/0001-74</t>
  </si>
  <si>
    <t>Neurologia Pediatra</t>
  </si>
  <si>
    <t>090.627.48/0001-93</t>
  </si>
  <si>
    <t>Nephron Clinica Médica LTDA</t>
  </si>
  <si>
    <t>Nefrologia</t>
  </si>
  <si>
    <t>09.558.475/0001-72</t>
  </si>
  <si>
    <t>Otorrinolaringologia</t>
  </si>
  <si>
    <t>13.604.808/0001-20</t>
  </si>
  <si>
    <t>M. I. de Lima Batista Vieira da Cruz Consultorio ME</t>
  </si>
  <si>
    <t>Cirurgia Vascular</t>
  </si>
  <si>
    <t>21.812.853/0001-06</t>
  </si>
  <si>
    <t>THR Medicos Associados LTDA</t>
  </si>
  <si>
    <t>25.053.121/0001-22</t>
  </si>
  <si>
    <t>08.282.979/0001-40</t>
  </si>
  <si>
    <t>Zuliani Serviços Medicos Eireli</t>
  </si>
  <si>
    <t>Alergologia</t>
  </si>
  <si>
    <t>10.189.194/0001-79</t>
  </si>
  <si>
    <t>10.348.558/0001-16</t>
  </si>
  <si>
    <t>Cirurgia Plastica/Mastologia</t>
  </si>
  <si>
    <t>FH Ruzafa Junior Eireli</t>
  </si>
  <si>
    <t>27.959.007/0001-91</t>
  </si>
  <si>
    <t>58.119.371/0001-77</t>
  </si>
  <si>
    <t>02.351.877/0001-52</t>
  </si>
  <si>
    <t>Prestação de serviço de monitoramento eletrônico, através de sistema de alarme.</t>
  </si>
  <si>
    <t>66.916.305/0005-80</t>
  </si>
  <si>
    <t>Prestação de serviços de consultoria de planejamento e organização de empresas de saúde</t>
  </si>
  <si>
    <t>Locação de impressoras, manutenção e reposição de peças dos equipamentos</t>
  </si>
  <si>
    <t>09.054.075/0003-91</t>
  </si>
  <si>
    <t>Utilização de serviços de internet</t>
  </si>
  <si>
    <t>Aluguel de imóvel para a instalação do arquivo morto da Unidade.</t>
  </si>
  <si>
    <t>037.141.148-31</t>
  </si>
  <si>
    <t>06.003.515/0001-21</t>
  </si>
  <si>
    <t>Prestação de serviços de coleta, transporte, tratamento e destinação final de resíduos de serviço de saúde - RSS "A" "B" e "E"</t>
  </si>
  <si>
    <t xml:space="preserve">Serviços  de Manutenção de Equipamentos </t>
  </si>
  <si>
    <t>26.162.128/0001-45</t>
  </si>
  <si>
    <t>Prestação de serviço, licenciamento, fornecimento  e permissão de uso do sistema de ponto digital.</t>
  </si>
  <si>
    <t>29.739.737/0041-08</t>
  </si>
  <si>
    <t>Serviço de manutenção do elevadores</t>
  </si>
  <si>
    <t>Serviços de Manutenção de Radiologia</t>
  </si>
  <si>
    <t>Licença de uso de Software destinado ao arquivamento de imagens e visualização radiológicas, bem como a prestação de serviços decorrentes de sua utilização</t>
  </si>
  <si>
    <t>03.693.940/0001-00</t>
  </si>
  <si>
    <t>62.094.503/0001-20</t>
  </si>
  <si>
    <t>Prestação de serviços de limpeza, desinfecção e esterilização por óxido de etileno de artigos médico-hospitalares.</t>
  </si>
  <si>
    <t>Seguro Predial do Arquivo</t>
  </si>
  <si>
    <t xml:space="preserve">Serviços de Assessoria e monitoração pessoal por dosímetros </t>
  </si>
  <si>
    <t>50.429.810/0001-36</t>
  </si>
  <si>
    <t xml:space="preserve">Serviços de Manutenção de telefonia </t>
  </si>
  <si>
    <t>02.960.232/0001-17</t>
  </si>
  <si>
    <t>33.164.021/0001-00</t>
  </si>
  <si>
    <t>Seguro predial do Ambulatório</t>
  </si>
  <si>
    <t>Serviços de Assistência Técnica - PABX</t>
  </si>
  <si>
    <t>Servymed Serviços Médicos Itapeva LTDA</t>
  </si>
  <si>
    <t>TOTAL</t>
  </si>
  <si>
    <t>Locação de Software conect/w, desenvolvimento, implantação, instalação e suporte.</t>
  </si>
  <si>
    <t>Prestação de serviço de software folha de pagamento.</t>
  </si>
  <si>
    <t>Prestação de serviço de hospedagem do site.</t>
  </si>
  <si>
    <t>Prestação de Serviços lavanderia.</t>
  </si>
  <si>
    <t>Hidroquimica - Laboratório e Serviços de Controle e Qualidade de Águas LTDA</t>
  </si>
  <si>
    <t>10.613.946/0001-87</t>
  </si>
  <si>
    <t>Prestação de Serviços de analises Físico Químicas e Bacteriológicas</t>
  </si>
  <si>
    <t>05.978.864/0001-04</t>
  </si>
  <si>
    <t>36.997.142/0001-12</t>
  </si>
  <si>
    <t>Prestação serviços médicos em Matriciamento</t>
  </si>
  <si>
    <t>Seguro de Vida em Grupo</t>
  </si>
  <si>
    <t>27.220.921/0001-16</t>
  </si>
  <si>
    <t>21.147.495/0001-56</t>
  </si>
  <si>
    <t xml:space="preserve">SERVIÇOS DE LABORATÓRIO DE ANALISES CLINICAS E PATOLÓGICAS </t>
  </si>
  <si>
    <t xml:space="preserve">Instituto do Cerebro de Sorocaba </t>
  </si>
  <si>
    <t>02.802.099/0001-70</t>
  </si>
  <si>
    <t>Caetano Oftalmologia Ltda</t>
  </si>
  <si>
    <t>32.396.642/0001-48</t>
  </si>
  <si>
    <t xml:space="preserve">Locação de Aparelhos Oftalmologicos </t>
  </si>
  <si>
    <t xml:space="preserve">Albernaz Arritimias Cardiaca Eireli </t>
  </si>
  <si>
    <t>Clinica Medica Fernando Blandi</t>
  </si>
  <si>
    <t>18.913.544/0001-00</t>
  </si>
  <si>
    <t>24.069.807/0001-49</t>
  </si>
  <si>
    <t>14.977.378/0001-54</t>
  </si>
  <si>
    <t xml:space="preserve">Serviço de Consultoria em Contabilidade </t>
  </si>
  <si>
    <t>04.069.709/0001-02</t>
  </si>
  <si>
    <t xml:space="preserve">Licença de uso da plataforma </t>
  </si>
  <si>
    <t>Ortoclinica Ortopedia Ltda Me</t>
  </si>
  <si>
    <t>14.206.584/0001-60</t>
  </si>
  <si>
    <t xml:space="preserve">LGA  Serviços Medicos s/s LTDA </t>
  </si>
  <si>
    <t>28.110.950/0001-98</t>
  </si>
  <si>
    <t>40.117.270/0001-00</t>
  </si>
  <si>
    <t>29.980.158/0001-00</t>
  </si>
  <si>
    <t xml:space="preserve">Serviços Advocaticios </t>
  </si>
  <si>
    <t>08.999.057/0001-58</t>
  </si>
  <si>
    <t xml:space="preserve">Serviços Juridicos </t>
  </si>
  <si>
    <t>10.883.685/0001-15</t>
  </si>
  <si>
    <t>Serviço de auditoria e consultoria contabil</t>
  </si>
  <si>
    <t xml:space="preserve">Endovalle Antendimento Hospitalar Eireli </t>
  </si>
  <si>
    <t>39.875.659/0001-27</t>
  </si>
  <si>
    <t xml:space="preserve">Clinica Medica e Neurologia Vieira LTDA </t>
  </si>
  <si>
    <t>13.950.454/0001-75</t>
  </si>
  <si>
    <t>Neurologista</t>
  </si>
  <si>
    <t xml:space="preserve">Serviços Medicina do Trabalho </t>
  </si>
  <si>
    <t>04.902.701/0001-77</t>
  </si>
  <si>
    <t>Seguro Medicina do Trabalho</t>
  </si>
  <si>
    <t>34.283.361/0001-04</t>
  </si>
  <si>
    <t>Medicalneuro Serviços Medicos Eireli</t>
  </si>
  <si>
    <t>Neurocirurgião</t>
  </si>
  <si>
    <t>29.582.037/0001-57</t>
  </si>
  <si>
    <t>Serviços Médicos - Ambulatório</t>
  </si>
  <si>
    <t>Clinica Integrada de Anestesiologia e Cirurgia Plastica</t>
  </si>
  <si>
    <t xml:space="preserve">Uniformes </t>
  </si>
  <si>
    <t>Lima e Perim Confecções Ltda</t>
  </si>
  <si>
    <t>32.374.111/0001-54</t>
  </si>
  <si>
    <t xml:space="preserve">Confecção de uniformes para funcionários </t>
  </si>
  <si>
    <t>Elevadores Otis Ltda</t>
  </si>
  <si>
    <t>Technolaser Cartuchos Ltda Me</t>
  </si>
  <si>
    <t>Yukiko Fugihara</t>
  </si>
  <si>
    <t>Cintia Albuquerque Zambianco</t>
  </si>
  <si>
    <t>Softmatic Sist Autom De Informatica Ltda</t>
  </si>
  <si>
    <t>Bionexo Do Brasil Solucoes Digitais Eireli</t>
  </si>
  <si>
    <t>Salutem Solucoes Tecnologigas Ltda</t>
  </si>
  <si>
    <t>Mario Gilson De Souza</t>
  </si>
  <si>
    <t>E People Solucoes Ltda</t>
  </si>
  <si>
    <t>Sapra Landauer Serv E Acess E Prot Radiol Ltda</t>
  </si>
  <si>
    <t xml:space="preserve">Unimed Sudoeste Paulista Coop. De Trabalho Medico </t>
  </si>
  <si>
    <t>Esterimed Esterilizacao E Com De Mat Medico E Hosp</t>
  </si>
  <si>
    <t>Planisa Tech Consultoria</t>
  </si>
  <si>
    <t xml:space="preserve">Acs Auditoria E Consultoria Contabil </t>
  </si>
  <si>
    <t>R R Ferreira Contabilidade Eireli Epp</t>
  </si>
  <si>
    <t>Rodrigues E Rosseto Sociedade De Advogados</t>
  </si>
  <si>
    <t>Neylor Cecchi (Ivo Vaz)</t>
  </si>
  <si>
    <t>Cheiro Verde Com De Mat Reciclavel Ambiental Ltda</t>
  </si>
  <si>
    <t>Cienlab Analises Clinicas</t>
  </si>
  <si>
    <t>Brumed Consultorio Medico Ltda Epp</t>
  </si>
  <si>
    <t>Teleparts Telecomunicacoes Sorocaba Ltda</t>
  </si>
  <si>
    <t>Locaweb Servs De Internet SS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</si>
  <si>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</si>
  <si>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</si>
  <si>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</si>
  <si>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</si>
  <si>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</si>
  <si>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</si>
  <si>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</si>
  <si>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</si>
  <si>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Tokio Marine Seguradora Sa (SEGURO DE VIDA EM GRUPO)</t>
  </si>
  <si>
    <t>Tokio Marine Seguradora Sa (Apólice de seguro do prédio.)</t>
  </si>
  <si>
    <t xml:space="preserve">Alimentação </t>
  </si>
  <si>
    <t xml:space="preserve">HDI Seguros </t>
  </si>
  <si>
    <t>Allianz Seguros S.A.</t>
  </si>
  <si>
    <t xml:space="preserve">Clinica de Diagnóstico por imagem M&amp;M Ltda. </t>
  </si>
  <si>
    <t>Arthur Souza Dias Serviços Médicos Ltda.</t>
  </si>
  <si>
    <t>Alimentação</t>
  </si>
  <si>
    <t>30.798.783/0001-61</t>
  </si>
  <si>
    <t>Clinica Proctoped LTDA</t>
  </si>
  <si>
    <t>Ben Beneficios e Serviços S.A</t>
  </si>
  <si>
    <t>S.M.I Serviços Medicos Itapeva Eireli</t>
  </si>
  <si>
    <t xml:space="preserve">Walter Guimarães Meira Filho </t>
  </si>
  <si>
    <t xml:space="preserve">Clinica Medica DR Everton Oliveira Eireli Me </t>
  </si>
  <si>
    <t xml:space="preserve">Zaaz Provedor de Internet </t>
  </si>
  <si>
    <t>RELAÇÃO DE CONTRATOS  EM 2022</t>
  </si>
  <si>
    <t>-</t>
  </si>
  <si>
    <t xml:space="preserve">Laboratorio São Lucas </t>
  </si>
  <si>
    <t>Rescisão</t>
  </si>
  <si>
    <t>FI Chacom Clínica Neurologica</t>
  </si>
  <si>
    <t xml:space="preserve">SST Assessoria e Gestão em Segurança em Saude do Trabalho </t>
  </si>
  <si>
    <t xml:space="preserve">Serviços  de Empreiteira </t>
  </si>
  <si>
    <t xml:space="preserve">Eliana de Aguiar - GSE Montagens Industriais </t>
  </si>
  <si>
    <t>Nogueira e Ferreira Serviços médicos</t>
  </si>
  <si>
    <t>Fisiomed Fisioterapia e Reabilitação Ltda</t>
  </si>
  <si>
    <t>10.189.194.0001.79</t>
  </si>
  <si>
    <t>09.016.244/0001-37</t>
  </si>
  <si>
    <t>Gastroenterologista</t>
  </si>
  <si>
    <t xml:space="preserve">Neurologia </t>
  </si>
  <si>
    <t>32.862.763/0001-38</t>
  </si>
  <si>
    <t>37.408.587/0001-82</t>
  </si>
  <si>
    <t>29.271.099/0001-48</t>
  </si>
  <si>
    <t>Ortopedista</t>
  </si>
  <si>
    <t>36.911.360/0001-92</t>
  </si>
  <si>
    <t>32.764.646/0001-31</t>
  </si>
  <si>
    <t>07.658.643/0001-76</t>
  </si>
  <si>
    <t>28.370.076/0001-28</t>
  </si>
  <si>
    <t>Radiologista</t>
  </si>
  <si>
    <t>44.536.583.0001-45</t>
  </si>
  <si>
    <t>Prestação de serviços de segurança do Trabalho e Saúde ocupacional</t>
  </si>
  <si>
    <t>61.573.796/0001-66</t>
  </si>
  <si>
    <t xml:space="preserve">Seguro </t>
  </si>
  <si>
    <t xml:space="preserve"> Link de internet</t>
  </si>
  <si>
    <t xml:space="preserve">19.534.139/0001-43 </t>
  </si>
  <si>
    <t>Laboratório</t>
  </si>
  <si>
    <t>54.332.622/0001-46</t>
  </si>
  <si>
    <t>11.510.215/0001-79</t>
  </si>
  <si>
    <t>Analise e elaboração de laudos médicos na especialidade de telerradiologia</t>
  </si>
  <si>
    <t>CONTRATO DE EMPREITADA PARA EXECUÇÃO DE SERVIÇO DA SALA DE TOMOGRAFO</t>
  </si>
  <si>
    <t>41.496.770/0001-54</t>
  </si>
  <si>
    <t xml:space="preserve">Nucelo Fiscal Contabilidade e consultoria Tributaria </t>
  </si>
  <si>
    <t>13.797.961/0001-10</t>
  </si>
  <si>
    <t>Serviço de Consultoria contabil</t>
  </si>
  <si>
    <t>Urologia</t>
  </si>
  <si>
    <t>14.761.398/0001-93</t>
  </si>
  <si>
    <t>Centro de Patologia e Citologia Ltda</t>
  </si>
  <si>
    <t>05.203.035/0001-41</t>
  </si>
  <si>
    <t>Prestação de serviços médicos  voltados a especialidade de Anatomopatologia -</t>
  </si>
  <si>
    <t xml:space="preserve">Clinica Medica e Odontologia Haidar Ltda. </t>
  </si>
  <si>
    <t>10.343.313/0001-04</t>
  </si>
  <si>
    <t>Geronimo Servicos Medicos Ltda</t>
  </si>
  <si>
    <t>Mistretta Raghi Serviços Médicos - Eireli</t>
  </si>
  <si>
    <t xml:space="preserve">Prest. De Serviços Medicos Especializados </t>
  </si>
  <si>
    <t>Gastroclinica/Reumatologia</t>
  </si>
  <si>
    <t xml:space="preserve">Ginecologia </t>
  </si>
  <si>
    <t xml:space="preserve">Rescisão </t>
  </si>
  <si>
    <t>44.800.990/0001-18</t>
  </si>
  <si>
    <t>Aurum Softmatic Ltda</t>
  </si>
  <si>
    <t>17.160.849/0004-78</t>
  </si>
  <si>
    <t xml:space="preserve">B.C.R.Serviços Médicos Ltda. </t>
  </si>
  <si>
    <t xml:space="preserve">Clinica Médica Pansardi Ltda. </t>
  </si>
  <si>
    <t>Alteração Razão Social</t>
  </si>
  <si>
    <t>Localmed Diagnósticos Médicos ltda.</t>
  </si>
  <si>
    <t xml:space="preserve">M. Bassi Clinica Medica </t>
  </si>
  <si>
    <t>29.249.336/0001-74</t>
  </si>
  <si>
    <t>10.390.398/0001-73</t>
  </si>
  <si>
    <t>Miranda e Sadoco Ltda.</t>
  </si>
  <si>
    <t xml:space="preserve">SR Martins Corretora de Seguros </t>
  </si>
  <si>
    <t>01.199.456/0001-95</t>
  </si>
  <si>
    <t>Green telecomunicações ltda (Webby)</t>
  </si>
  <si>
    <t xml:space="preserve">Cintia Albuquerque Zambianco </t>
  </si>
  <si>
    <t xml:space="preserve">Serviços médicos prestados na especialidade de anestesiologia </t>
  </si>
  <si>
    <t>?</t>
  </si>
</sst>
</file>

<file path=xl/styles.xml><?xml version="1.0" encoding="utf-8"?>
<styleSheet xmlns="http://schemas.openxmlformats.org/spreadsheetml/2006/main">
  <numFmts count="5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dd/mm/yy;@"/>
    <numFmt numFmtId="168" formatCode="&quot;R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u/>
      <sz val="8"/>
      <color theme="1"/>
      <name val="Arial"/>
      <family val="2"/>
    </font>
    <font>
      <b/>
      <u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 applyAlignment="1">
      <alignment horizontal="left" vertical="center" wrapText="1"/>
    </xf>
    <xf numFmtId="167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5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66" fontId="4" fillId="0" borderId="0" xfId="1" applyFont="1" applyAlignment="1">
      <alignment horizontal="left" vertical="center"/>
    </xf>
    <xf numFmtId="165" fontId="4" fillId="0" borderId="0" xfId="0" applyNumberFormat="1" applyFont="1" applyAlignment="1">
      <alignment horizontal="left" vertical="center" wrapText="1"/>
    </xf>
    <xf numFmtId="167" fontId="4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166" fontId="6" fillId="3" borderId="4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166" fontId="5" fillId="0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 wrapText="1"/>
    </xf>
    <xf numFmtId="165" fontId="4" fillId="4" borderId="4" xfId="0" applyNumberFormat="1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164" fontId="3" fillId="4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left" vertical="center"/>
    </xf>
    <xf numFmtId="166" fontId="4" fillId="0" borderId="4" xfId="1" applyFont="1" applyFill="1" applyBorder="1" applyAlignment="1">
      <alignment horizontal="left" vertical="center" wrapText="1"/>
    </xf>
    <xf numFmtId="167" fontId="5" fillId="0" borderId="4" xfId="0" applyNumberFormat="1" applyFont="1" applyBorder="1" applyAlignment="1">
      <alignment vertical="center" wrapText="1"/>
    </xf>
    <xf numFmtId="166" fontId="5" fillId="0" borderId="4" xfId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4" fontId="3" fillId="4" borderId="4" xfId="5" applyNumberFormat="1" applyFont="1" applyFill="1" applyBorder="1" applyAlignment="1">
      <alignment vertical="center" wrapText="1"/>
    </xf>
    <xf numFmtId="164" fontId="3" fillId="0" borderId="5" xfId="5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 wrapText="1"/>
    </xf>
    <xf numFmtId="167" fontId="5" fillId="2" borderId="4" xfId="0" applyNumberFormat="1" applyFont="1" applyFill="1" applyBorder="1" applyAlignment="1">
      <alignment horizontal="left" vertical="center" wrapText="1"/>
    </xf>
    <xf numFmtId="167" fontId="4" fillId="4" borderId="4" xfId="0" applyNumberFormat="1" applyFont="1" applyFill="1" applyBorder="1" applyAlignment="1">
      <alignment vertical="center" wrapText="1"/>
    </xf>
    <xf numFmtId="165" fontId="3" fillId="4" borderId="4" xfId="5" applyFont="1" applyFill="1" applyBorder="1" applyAlignment="1">
      <alignment horizontal="left" vertical="center"/>
    </xf>
    <xf numFmtId="165" fontId="3" fillId="4" borderId="4" xfId="0" applyNumberFormat="1" applyFont="1" applyFill="1" applyBorder="1" applyAlignment="1">
      <alignment horizontal="left" vertical="center"/>
    </xf>
    <xf numFmtId="164" fontId="3" fillId="0" borderId="5" xfId="0" applyNumberFormat="1" applyFont="1" applyBorder="1" applyAlignment="1">
      <alignment vertical="center" wrapText="1"/>
    </xf>
    <xf numFmtId="164" fontId="3" fillId="4" borderId="4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165" fontId="4" fillId="2" borderId="0" xfId="0" applyNumberFormat="1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/>
    </xf>
    <xf numFmtId="166" fontId="5" fillId="2" borderId="4" xfId="1" applyFont="1" applyFill="1" applyBorder="1" applyAlignment="1">
      <alignment horizontal="left" vertical="center" wrapText="1"/>
    </xf>
    <xf numFmtId="166" fontId="5" fillId="0" borderId="4" xfId="1" applyFont="1" applyFill="1" applyBorder="1" applyAlignment="1">
      <alignment horizontal="left" vertical="center" wrapText="1"/>
    </xf>
    <xf numFmtId="166" fontId="3" fillId="4" borderId="4" xfId="1" applyFont="1" applyFill="1" applyBorder="1" applyAlignment="1">
      <alignment horizontal="left" vertical="center" wrapText="1"/>
    </xf>
    <xf numFmtId="166" fontId="3" fillId="0" borderId="0" xfId="1" applyFont="1" applyFill="1" applyBorder="1" applyAlignment="1">
      <alignment horizontal="left" vertical="center" wrapText="1"/>
    </xf>
    <xf numFmtId="166" fontId="3" fillId="2" borderId="0" xfId="1" applyFont="1" applyFill="1" applyBorder="1" applyAlignment="1">
      <alignment horizontal="left" vertical="center" wrapText="1"/>
    </xf>
    <xf numFmtId="166" fontId="3" fillId="4" borderId="4" xfId="1" applyFont="1" applyFill="1" applyBorder="1" applyAlignment="1">
      <alignment horizontal="left" vertical="center"/>
    </xf>
    <xf numFmtId="166" fontId="4" fillId="0" borderId="0" xfId="1" applyFont="1" applyFill="1" applyBorder="1" applyAlignment="1">
      <alignment horizontal="left" vertical="center" wrapText="1"/>
    </xf>
    <xf numFmtId="166" fontId="8" fillId="4" borderId="4" xfId="1" applyFont="1" applyFill="1" applyBorder="1" applyAlignment="1">
      <alignment horizontal="left" vertical="center" wrapText="1"/>
    </xf>
    <xf numFmtId="166" fontId="5" fillId="2" borderId="4" xfId="1" applyFont="1" applyFill="1" applyBorder="1" applyAlignment="1">
      <alignment horizontal="left" vertical="center"/>
    </xf>
    <xf numFmtId="166" fontId="4" fillId="2" borderId="4" xfId="1" applyFont="1" applyFill="1" applyBorder="1" applyAlignment="1">
      <alignment horizontal="left" vertical="center" wrapText="1"/>
    </xf>
    <xf numFmtId="166" fontId="4" fillId="2" borderId="4" xfId="1" applyFont="1" applyFill="1" applyBorder="1" applyAlignment="1">
      <alignment horizontal="left" vertical="center"/>
    </xf>
    <xf numFmtId="166" fontId="3" fillId="0" borderId="0" xfId="1" applyFont="1" applyFill="1" applyBorder="1" applyAlignment="1">
      <alignment horizontal="left" vertical="center"/>
    </xf>
    <xf numFmtId="166" fontId="4" fillId="0" borderId="4" xfId="1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>
      <alignment horizontal="left" vertical="center"/>
    </xf>
    <xf numFmtId="166" fontId="4" fillId="0" borderId="4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 wrapText="1"/>
    </xf>
    <xf numFmtId="166" fontId="5" fillId="2" borderId="4" xfId="1" applyFont="1" applyFill="1" applyBorder="1" applyAlignment="1">
      <alignment horizontal="center" vertical="center" wrapText="1"/>
    </xf>
    <xf numFmtId="166" fontId="3" fillId="4" borderId="4" xfId="1" applyFont="1" applyFill="1" applyBorder="1" applyAlignment="1">
      <alignment horizontal="center" vertical="center" wrapText="1"/>
    </xf>
    <xf numFmtId="166" fontId="3" fillId="0" borderId="0" xfId="1" applyFont="1" applyFill="1" applyBorder="1" applyAlignment="1">
      <alignment horizontal="center" vertical="center" wrapText="1"/>
    </xf>
    <xf numFmtId="166" fontId="3" fillId="2" borderId="0" xfId="1" applyFont="1" applyFill="1" applyBorder="1" applyAlignment="1">
      <alignment horizontal="center" vertical="center" wrapText="1"/>
    </xf>
    <xf numFmtId="166" fontId="4" fillId="0" borderId="0" xfId="1" applyFont="1" applyFill="1" applyBorder="1" applyAlignment="1">
      <alignment horizontal="center" vertical="center" wrapText="1"/>
    </xf>
    <xf numFmtId="166" fontId="8" fillId="4" borderId="4" xfId="1" applyFont="1" applyFill="1" applyBorder="1" applyAlignment="1">
      <alignment horizontal="center" vertical="center" wrapText="1"/>
    </xf>
    <xf numFmtId="166" fontId="5" fillId="2" borderId="4" xfId="1" applyFont="1" applyFill="1" applyBorder="1" applyAlignment="1">
      <alignment horizontal="center" vertical="center"/>
    </xf>
    <xf numFmtId="166" fontId="4" fillId="2" borderId="4" xfId="1" applyFont="1" applyFill="1" applyBorder="1" applyAlignment="1">
      <alignment horizontal="center" vertical="center" wrapText="1"/>
    </xf>
    <xf numFmtId="166" fontId="4" fillId="2" borderId="4" xfId="1" applyFont="1" applyFill="1" applyBorder="1" applyAlignment="1">
      <alignment horizontal="center" vertical="center"/>
    </xf>
    <xf numFmtId="166" fontId="3" fillId="0" borderId="0" xfId="1" applyFont="1" applyFill="1" applyBorder="1" applyAlignment="1">
      <alignment horizontal="center" vertical="center"/>
    </xf>
    <xf numFmtId="166" fontId="4" fillId="0" borderId="0" xfId="1" applyFont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168" fontId="4" fillId="2" borderId="4" xfId="1" applyNumberFormat="1" applyFont="1" applyFill="1" applyBorder="1" applyAlignment="1">
      <alignment horizontal="center" vertical="center" wrapText="1"/>
    </xf>
    <xf numFmtId="166" fontId="4" fillId="4" borderId="4" xfId="1" applyFont="1" applyFill="1" applyBorder="1" applyAlignment="1">
      <alignment vertical="center" wrapText="1"/>
    </xf>
    <xf numFmtId="168" fontId="4" fillId="2" borderId="4" xfId="1" applyNumberFormat="1" applyFont="1" applyFill="1" applyBorder="1" applyAlignment="1">
      <alignment horizontal="center" vertical="center"/>
    </xf>
    <xf numFmtId="166" fontId="5" fillId="0" borderId="4" xfId="1" applyFont="1" applyFill="1" applyBorder="1" applyAlignment="1">
      <alignment horizontal="center" vertical="center"/>
    </xf>
    <xf numFmtId="166" fontId="4" fillId="0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6" fontId="3" fillId="4" borderId="4" xfId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/>
    <xf numFmtId="166" fontId="4" fillId="2" borderId="0" xfId="1" applyFont="1" applyFill="1" applyAlignment="1">
      <alignment vertical="center"/>
    </xf>
    <xf numFmtId="165" fontId="5" fillId="0" borderId="0" xfId="5" applyFont="1" applyFill="1" applyBorder="1" applyAlignment="1">
      <alignment horizontal="center" vertical="center"/>
    </xf>
    <xf numFmtId="167" fontId="4" fillId="0" borderId="2" xfId="0" applyNumberFormat="1" applyFont="1" applyBorder="1" applyAlignment="1">
      <alignment vertical="center" wrapText="1"/>
    </xf>
    <xf numFmtId="167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68" fontId="5" fillId="2" borderId="7" xfId="0" applyNumberFormat="1" applyFont="1" applyFill="1" applyBorder="1" applyAlignment="1">
      <alignment horizontal="left" vertical="center"/>
    </xf>
    <xf numFmtId="166" fontId="4" fillId="2" borderId="4" xfId="1" applyFont="1" applyFill="1" applyBorder="1" applyAlignment="1">
      <alignment horizontal="right" vertical="center"/>
    </xf>
    <xf numFmtId="166" fontId="8" fillId="4" borderId="4" xfId="1" applyFont="1" applyFill="1" applyBorder="1" applyAlignment="1">
      <alignment horizontal="center" vertical="center"/>
    </xf>
    <xf numFmtId="168" fontId="5" fillId="2" borderId="4" xfId="0" applyNumberFormat="1" applyFont="1" applyFill="1" applyBorder="1" applyAlignment="1">
      <alignment horizontal="center" vertical="center"/>
    </xf>
    <xf numFmtId="168" fontId="5" fillId="2" borderId="8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center"/>
    </xf>
    <xf numFmtId="165" fontId="5" fillId="0" borderId="4" xfId="0" applyNumberFormat="1" applyFont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1" fontId="5" fillId="5" borderId="4" xfId="0" applyNumberFormat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166" fontId="4" fillId="0" borderId="0" xfId="0" applyNumberFormat="1" applyFont="1" applyAlignment="1">
      <alignment vertical="center"/>
    </xf>
    <xf numFmtId="0" fontId="7" fillId="0" borderId="0" xfId="0" applyFont="1"/>
    <xf numFmtId="0" fontId="6" fillId="3" borderId="4" xfId="0" applyFont="1" applyFill="1" applyBorder="1" applyAlignment="1">
      <alignment horizontal="center" vertical="center" wrapText="1"/>
    </xf>
    <xf numFmtId="166" fontId="4" fillId="0" borderId="0" xfId="1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8" fontId="5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6" fontId="4" fillId="6" borderId="4" xfId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5" applyNumberFormat="1" applyFont="1" applyFill="1" applyBorder="1" applyAlignment="1">
      <alignment horizontal="center" vertical="center" wrapText="1"/>
    </xf>
    <xf numFmtId="0" fontId="6" fillId="3" borderId="9" xfId="5" applyNumberFormat="1" applyFont="1" applyFill="1" applyBorder="1" applyAlignment="1">
      <alignment horizontal="center" vertical="center" wrapText="1"/>
    </xf>
    <xf numFmtId="0" fontId="6" fillId="3" borderId="6" xfId="5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2"/>
    <cellStyle name="Normal 2 2 2" xfId="3"/>
    <cellStyle name="Normal 3" xfId="4"/>
    <cellStyle name="Separador de milhares" xfId="5" builtinId="3"/>
    <cellStyle name="Separador de milhares 2" xfId="6"/>
    <cellStyle name="Separador de milhares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57150</xdr:rowOff>
    </xdr:from>
    <xdr:to>
      <xdr:col>0</xdr:col>
      <xdr:colOff>1190625</xdr:colOff>
      <xdr:row>1</xdr:row>
      <xdr:rowOff>123825</xdr:rowOff>
    </xdr:to>
    <xdr:pic>
      <xdr:nvPicPr>
        <xdr:cNvPr id="3" name="Imagem 2" descr="http://127.0.0.1:7633/home/contabilidade@ameitapeva.org.br/Briefcase/-%20AME%20logo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57150"/>
          <a:ext cx="1076324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57150</xdr:rowOff>
    </xdr:from>
    <xdr:to>
      <xdr:col>0</xdr:col>
      <xdr:colOff>1190625</xdr:colOff>
      <xdr:row>1</xdr:row>
      <xdr:rowOff>123825</xdr:rowOff>
    </xdr:to>
    <xdr:pic>
      <xdr:nvPicPr>
        <xdr:cNvPr id="2" name="Imagem 1" descr="http://127.0.0.1:7633/home/contabilidade@ameitapeva.org.br/Briefcase/-%20AME%20logo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57150"/>
          <a:ext cx="1076324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5516"/>
  <sheetViews>
    <sheetView showGridLines="0" tabSelected="1" topLeftCell="B1" zoomScaleSheetLayoutView="80" workbookViewId="0">
      <pane ySplit="3" topLeftCell="A133" activePane="bottomLeft" state="frozen"/>
      <selection pane="bottomLeft" activeCell="E118" sqref="E118:H118"/>
    </sheetView>
  </sheetViews>
  <sheetFormatPr defaultRowHeight="13.5" customHeight="1"/>
  <cols>
    <col min="1" max="1" width="29" style="4" customWidth="1"/>
    <col min="2" max="2" width="16" style="100" customWidth="1"/>
    <col min="3" max="3" width="9.140625" style="1" customWidth="1"/>
    <col min="4" max="5" width="11.85546875" style="13" customWidth="1"/>
    <col min="6" max="6" width="11.85546875" style="84" customWidth="1"/>
    <col min="7" max="9" width="11.85546875" style="13" customWidth="1"/>
    <col min="10" max="12" width="11.85546875" style="84" customWidth="1"/>
    <col min="13" max="14" width="11.85546875" style="13" customWidth="1"/>
    <col min="15" max="15" width="12.140625" style="13" customWidth="1"/>
    <col min="16" max="16" width="13.85546875" style="10" bestFit="1" customWidth="1"/>
    <col min="17" max="17" width="28" style="101" customWidth="1"/>
    <col min="18" max="18" width="9.140625" style="101"/>
    <col min="19" max="19" width="12.140625" style="101" bestFit="1" customWidth="1"/>
    <col min="20" max="16384" width="9.140625" style="101"/>
  </cols>
  <sheetData>
    <row r="1" spans="1:27" ht="25.5" customHeight="1">
      <c r="B1" s="157" t="s">
        <v>209</v>
      </c>
      <c r="C1" s="157"/>
      <c r="D1" s="157"/>
      <c r="E1" s="157"/>
      <c r="F1" s="157"/>
      <c r="G1" s="157"/>
      <c r="H1" s="157"/>
      <c r="I1" s="157"/>
      <c r="J1" s="157"/>
    </row>
    <row r="2" spans="1:27" ht="16.5" customHeight="1"/>
    <row r="3" spans="1:27" s="100" customFormat="1" ht="13.5" customHeight="1">
      <c r="A3" s="17" t="s">
        <v>8</v>
      </c>
      <c r="B3" s="125" t="s">
        <v>19</v>
      </c>
      <c r="C3" s="95" t="s">
        <v>9</v>
      </c>
      <c r="D3" s="18" t="s">
        <v>2</v>
      </c>
      <c r="E3" s="18" t="s">
        <v>1</v>
      </c>
      <c r="F3" s="18" t="s">
        <v>10</v>
      </c>
      <c r="G3" s="18" t="s">
        <v>11</v>
      </c>
      <c r="H3" s="18" t="s">
        <v>186</v>
      </c>
      <c r="I3" s="18" t="s">
        <v>187</v>
      </c>
      <c r="J3" s="18" t="s">
        <v>188</v>
      </c>
      <c r="K3" s="18" t="s">
        <v>189</v>
      </c>
      <c r="L3" s="18" t="s">
        <v>190</v>
      </c>
      <c r="M3" s="18" t="s">
        <v>191</v>
      </c>
      <c r="N3" s="18" t="s">
        <v>192</v>
      </c>
      <c r="O3" s="18" t="s">
        <v>193</v>
      </c>
      <c r="P3" s="52" t="s">
        <v>107</v>
      </c>
    </row>
    <row r="4" spans="1:27" s="102" customFormat="1" ht="13.5" customHeight="1">
      <c r="A4" s="158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3.5" customHeight="1">
      <c r="A5" s="19" t="s">
        <v>168</v>
      </c>
      <c r="B5" s="127" t="s">
        <v>76</v>
      </c>
      <c r="C5" s="96" t="s">
        <v>109</v>
      </c>
      <c r="D5" s="66">
        <v>319.05</v>
      </c>
      <c r="E5" s="57">
        <v>319.05</v>
      </c>
      <c r="F5" s="74">
        <v>319.05</v>
      </c>
      <c r="G5" s="57">
        <v>349.55</v>
      </c>
      <c r="H5" s="57">
        <v>349.55</v>
      </c>
      <c r="I5" s="57">
        <v>349.55</v>
      </c>
      <c r="J5" s="74">
        <v>349.55</v>
      </c>
      <c r="K5" s="65" t="s">
        <v>265</v>
      </c>
      <c r="L5" s="80" t="s">
        <v>265</v>
      </c>
      <c r="M5" s="65" t="s">
        <v>265</v>
      </c>
      <c r="N5" s="65" t="s">
        <v>265</v>
      </c>
      <c r="O5" s="65" t="s">
        <v>265</v>
      </c>
      <c r="P5" s="20">
        <f t="shared" ref="P5:P10" si="0">SUM(D5:O5)</f>
        <v>2355.35</v>
      </c>
    </row>
    <row r="6" spans="1:27" ht="13.5" customHeight="1">
      <c r="A6" s="19" t="s">
        <v>261</v>
      </c>
      <c r="B6" s="127" t="s">
        <v>262</v>
      </c>
      <c r="C6" s="96" t="s">
        <v>109</v>
      </c>
      <c r="D6" s="66">
        <v>0</v>
      </c>
      <c r="E6" s="57">
        <v>0</v>
      </c>
      <c r="F6" s="74">
        <v>0</v>
      </c>
      <c r="G6" s="57">
        <v>0</v>
      </c>
      <c r="H6" s="57">
        <v>0</v>
      </c>
      <c r="I6" s="57">
        <v>0</v>
      </c>
      <c r="J6" s="57">
        <v>0</v>
      </c>
      <c r="K6" s="74">
        <v>349.55</v>
      </c>
      <c r="L6" s="74">
        <v>349.55</v>
      </c>
      <c r="M6" s="57">
        <v>349.55</v>
      </c>
      <c r="N6" s="57">
        <v>349.55</v>
      </c>
      <c r="O6" s="57">
        <f>76.9+272.65</f>
        <v>349.54999999999995</v>
      </c>
      <c r="P6" s="20">
        <f t="shared" si="0"/>
        <v>1747.75</v>
      </c>
    </row>
    <row r="7" spans="1:27" ht="13.5" customHeight="1">
      <c r="A7" s="43" t="s">
        <v>185</v>
      </c>
      <c r="B7" s="128" t="s">
        <v>77</v>
      </c>
      <c r="C7" s="29" t="s">
        <v>110</v>
      </c>
      <c r="D7" s="32">
        <v>147.38999999999999</v>
      </c>
      <c r="E7" s="32">
        <v>0</v>
      </c>
      <c r="F7" s="71">
        <v>0</v>
      </c>
      <c r="G7" s="58">
        <v>147.38999999999999</v>
      </c>
      <c r="H7" s="32">
        <v>0</v>
      </c>
      <c r="I7" s="66">
        <v>64.900000000000006</v>
      </c>
      <c r="J7" s="71">
        <v>163.19</v>
      </c>
      <c r="K7" s="32">
        <v>0</v>
      </c>
      <c r="L7" s="71">
        <v>0</v>
      </c>
      <c r="M7" s="32">
        <v>166.78</v>
      </c>
      <c r="N7" s="32">
        <v>1309.8900000000001</v>
      </c>
      <c r="O7" s="32">
        <v>120</v>
      </c>
      <c r="P7" s="20">
        <f t="shared" si="0"/>
        <v>2119.54</v>
      </c>
    </row>
    <row r="8" spans="1:27" ht="13.5" customHeight="1">
      <c r="A8" s="43" t="s">
        <v>169</v>
      </c>
      <c r="B8" s="128" t="s">
        <v>133</v>
      </c>
      <c r="C8" s="29" t="s">
        <v>134</v>
      </c>
      <c r="D8" s="32">
        <v>885.06</v>
      </c>
      <c r="E8" s="58">
        <v>885.06</v>
      </c>
      <c r="F8" s="22">
        <v>885.06</v>
      </c>
      <c r="G8" s="58">
        <v>885.06</v>
      </c>
      <c r="H8" s="58">
        <v>885.06</v>
      </c>
      <c r="I8" s="58">
        <v>885.06</v>
      </c>
      <c r="J8" s="22">
        <v>885.06</v>
      </c>
      <c r="K8" s="22">
        <v>885.06</v>
      </c>
      <c r="L8" s="71">
        <v>885.06</v>
      </c>
      <c r="M8" s="58">
        <v>885.06</v>
      </c>
      <c r="N8" s="58">
        <v>885.06</v>
      </c>
      <c r="O8" s="58">
        <v>885.06</v>
      </c>
      <c r="P8" s="20">
        <f t="shared" si="0"/>
        <v>10620.719999999996</v>
      </c>
    </row>
    <row r="9" spans="1:27" ht="13.5" customHeight="1">
      <c r="A9" s="43" t="s">
        <v>170</v>
      </c>
      <c r="B9" s="22" t="s">
        <v>157</v>
      </c>
      <c r="C9" s="96" t="s">
        <v>108</v>
      </c>
      <c r="D9" s="32">
        <v>6100</v>
      </c>
      <c r="E9" s="32">
        <v>6100</v>
      </c>
      <c r="F9" s="22">
        <v>6100</v>
      </c>
      <c r="G9" s="57">
        <v>6100</v>
      </c>
      <c r="H9" s="57">
        <v>6100</v>
      </c>
      <c r="I9" s="57">
        <v>6100</v>
      </c>
      <c r="J9" s="74">
        <v>6100</v>
      </c>
      <c r="K9" s="71">
        <v>6100</v>
      </c>
      <c r="L9" s="81">
        <v>6100</v>
      </c>
      <c r="M9" s="57">
        <v>6100</v>
      </c>
      <c r="N9" s="57">
        <v>6100</v>
      </c>
      <c r="O9" s="57">
        <v>6100</v>
      </c>
      <c r="P9" s="20">
        <f>SUM(D9:O9)</f>
        <v>73200</v>
      </c>
    </row>
    <row r="10" spans="1:27" ht="13.5" customHeight="1">
      <c r="A10" s="19" t="s">
        <v>166</v>
      </c>
      <c r="B10" s="128" t="s">
        <v>89</v>
      </c>
      <c r="C10" s="29" t="s">
        <v>90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32">
        <v>0</v>
      </c>
      <c r="L10" s="71">
        <v>0</v>
      </c>
      <c r="M10" s="71">
        <v>0</v>
      </c>
      <c r="N10" s="71">
        <v>0</v>
      </c>
      <c r="O10" s="32">
        <v>0</v>
      </c>
      <c r="P10" s="20">
        <f t="shared" si="0"/>
        <v>0</v>
      </c>
    </row>
    <row r="11" spans="1:27" ht="13.5" customHeight="1">
      <c r="A11" s="24" t="s">
        <v>0</v>
      </c>
      <c r="B11" s="129"/>
      <c r="C11" s="26"/>
      <c r="D11" s="59">
        <f t="shared" ref="D11:O11" si="1">SUM(D5:D10)</f>
        <v>7451.5</v>
      </c>
      <c r="E11" s="59">
        <f t="shared" si="1"/>
        <v>7304.11</v>
      </c>
      <c r="F11" s="75">
        <f t="shared" si="1"/>
        <v>7304.11</v>
      </c>
      <c r="G11" s="59">
        <f t="shared" si="1"/>
        <v>7482</v>
      </c>
      <c r="H11" s="59">
        <f t="shared" si="1"/>
        <v>7334.61</v>
      </c>
      <c r="I11" s="59">
        <f t="shared" si="1"/>
        <v>7399.51</v>
      </c>
      <c r="J11" s="75">
        <f t="shared" si="1"/>
        <v>7497.8</v>
      </c>
      <c r="K11" s="75">
        <f t="shared" si="1"/>
        <v>7334.61</v>
      </c>
      <c r="L11" s="75">
        <f t="shared" si="1"/>
        <v>7334.61</v>
      </c>
      <c r="M11" s="59">
        <f>SUM(M5:M10)</f>
        <v>7501.3899999999994</v>
      </c>
      <c r="N11" s="59">
        <f t="shared" si="1"/>
        <v>8644.5</v>
      </c>
      <c r="O11" s="59">
        <f t="shared" si="1"/>
        <v>7454.61</v>
      </c>
      <c r="P11" s="20">
        <f>SUM(D11:O11)</f>
        <v>90043.36</v>
      </c>
    </row>
    <row r="12" spans="1:27" ht="13.5" customHeight="1">
      <c r="A12" s="12"/>
      <c r="B12" s="130"/>
      <c r="C12" s="14"/>
      <c r="D12" s="60"/>
      <c r="E12" s="60"/>
      <c r="F12" s="76"/>
      <c r="G12" s="60"/>
      <c r="H12" s="60"/>
      <c r="I12" s="60"/>
      <c r="J12" s="76"/>
      <c r="K12" s="76"/>
      <c r="L12" s="76"/>
      <c r="M12" s="60"/>
      <c r="N12" s="60"/>
      <c r="O12" s="60"/>
      <c r="P12" s="5"/>
    </row>
    <row r="13" spans="1:27" ht="13.5" customHeight="1">
      <c r="A13" s="154" t="s">
        <v>158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6"/>
    </row>
    <row r="14" spans="1:27" ht="13.5" customHeight="1">
      <c r="A14" s="28" t="s">
        <v>69</v>
      </c>
      <c r="B14" s="131" t="s">
        <v>219</v>
      </c>
      <c r="C14" s="96" t="s">
        <v>70</v>
      </c>
      <c r="D14" s="32">
        <v>3506.72</v>
      </c>
      <c r="E14" s="58">
        <v>4383.3999999999996</v>
      </c>
      <c r="F14" s="22">
        <v>4258.16</v>
      </c>
      <c r="G14" s="57">
        <v>4132.92</v>
      </c>
      <c r="H14" s="57">
        <v>5134.84</v>
      </c>
      <c r="I14" s="57">
        <v>5510.56</v>
      </c>
      <c r="J14" s="22">
        <v>3506.72</v>
      </c>
      <c r="K14" s="74">
        <v>4383.3999999999996</v>
      </c>
      <c r="L14" s="74">
        <v>3506.72</v>
      </c>
      <c r="M14" s="58">
        <v>4508.6400000000003</v>
      </c>
      <c r="N14" s="57">
        <v>3882.44</v>
      </c>
      <c r="O14" s="57">
        <v>3882.44</v>
      </c>
      <c r="P14" s="30">
        <f t="shared" ref="P14:P59" si="2">SUM(D14:O14)</f>
        <v>50596.960000000006</v>
      </c>
    </row>
    <row r="15" spans="1:27" ht="13.5" customHeight="1">
      <c r="A15" s="28" t="s">
        <v>274</v>
      </c>
      <c r="B15" s="131" t="s">
        <v>116</v>
      </c>
      <c r="C15" s="96" t="s">
        <v>275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57">
        <v>1294.1400000000001</v>
      </c>
      <c r="P15" s="30"/>
    </row>
    <row r="16" spans="1:27" ht="13.5" customHeight="1">
      <c r="A16" s="28" t="s">
        <v>28</v>
      </c>
      <c r="B16" s="132" t="s">
        <v>30</v>
      </c>
      <c r="C16" s="97" t="s">
        <v>29</v>
      </c>
      <c r="D16" s="32">
        <v>18590.36</v>
      </c>
      <c r="E16" s="58">
        <v>16858.310000000001</v>
      </c>
      <c r="F16" s="22">
        <v>19822.349999999999</v>
      </c>
      <c r="G16" s="57">
        <v>18608.919999999998</v>
      </c>
      <c r="H16" s="57">
        <v>20590.25</v>
      </c>
      <c r="I16" s="57">
        <v>25252</v>
      </c>
      <c r="J16" s="22">
        <v>16332.72</v>
      </c>
      <c r="K16" s="74">
        <v>22027.48</v>
      </c>
      <c r="L16" s="74">
        <v>15034.88</v>
      </c>
      <c r="M16" s="58">
        <v>18179.189999999999</v>
      </c>
      <c r="N16" s="57">
        <v>18194.63</v>
      </c>
      <c r="O16" s="57">
        <v>18518.8</v>
      </c>
      <c r="P16" s="30">
        <f t="shared" si="2"/>
        <v>228009.89</v>
      </c>
    </row>
    <row r="17" spans="1:16" ht="13.5" customHeight="1">
      <c r="A17" s="28" t="s">
        <v>127</v>
      </c>
      <c r="B17" s="132" t="s">
        <v>130</v>
      </c>
      <c r="C17" s="29" t="s">
        <v>29</v>
      </c>
      <c r="D17" s="32">
        <v>9665.75</v>
      </c>
      <c r="E17" s="58">
        <v>8829.68</v>
      </c>
      <c r="F17" s="22">
        <v>10572.31</v>
      </c>
      <c r="G17" s="57">
        <v>8619.67</v>
      </c>
      <c r="H17" s="57">
        <v>10615.16</v>
      </c>
      <c r="I17" s="57">
        <v>15380.53</v>
      </c>
      <c r="J17" s="22">
        <v>8185.04</v>
      </c>
      <c r="K17" s="74">
        <v>9034.44</v>
      </c>
      <c r="L17" s="74">
        <v>8971.94</v>
      </c>
      <c r="M17" s="58">
        <v>8988.84</v>
      </c>
      <c r="N17" s="57">
        <v>7810.27</v>
      </c>
      <c r="O17" s="57">
        <v>7564.44</v>
      </c>
      <c r="P17" s="30">
        <f t="shared" si="2"/>
        <v>114238.06999999999</v>
      </c>
    </row>
    <row r="18" spans="1:16" ht="13.5" customHeight="1">
      <c r="A18" s="28" t="s">
        <v>159</v>
      </c>
      <c r="B18" s="132" t="s">
        <v>72</v>
      </c>
      <c r="C18" s="29" t="s">
        <v>73</v>
      </c>
      <c r="D18" s="32">
        <v>4302.08</v>
      </c>
      <c r="E18" s="58">
        <v>3575.94</v>
      </c>
      <c r="F18" s="71">
        <v>5702.75</v>
      </c>
      <c r="G18" s="57">
        <v>2290.16</v>
      </c>
      <c r="H18" s="57">
        <v>5123.84</v>
      </c>
      <c r="I18" s="57">
        <v>4495.6400000000003</v>
      </c>
      <c r="J18" s="22">
        <v>2936.23</v>
      </c>
      <c r="K18" s="74">
        <v>5264.45</v>
      </c>
      <c r="L18" s="74">
        <v>2963.79</v>
      </c>
      <c r="M18" s="58">
        <v>5753.49</v>
      </c>
      <c r="N18" s="57">
        <v>4573.46</v>
      </c>
      <c r="O18" s="57">
        <v>3185.52</v>
      </c>
      <c r="P18" s="30">
        <f t="shared" si="2"/>
        <v>50167.349999999991</v>
      </c>
    </row>
    <row r="19" spans="1:16" ht="13.5" customHeight="1">
      <c r="A19" s="33" t="s">
        <v>128</v>
      </c>
      <c r="B19" s="133" t="s">
        <v>129</v>
      </c>
      <c r="C19" s="29" t="s">
        <v>31</v>
      </c>
      <c r="D19" s="69">
        <v>1127.1600000000001</v>
      </c>
      <c r="E19" s="34">
        <v>1502.88</v>
      </c>
      <c r="F19" s="89">
        <v>1315.02</v>
      </c>
      <c r="G19" s="65">
        <v>1847.29</v>
      </c>
      <c r="H19" s="57">
        <v>1878.6</v>
      </c>
      <c r="I19" s="57">
        <v>1878.6</v>
      </c>
      <c r="J19" s="22">
        <v>1408.95</v>
      </c>
      <c r="K19" s="74">
        <v>3131</v>
      </c>
      <c r="L19" s="74">
        <v>2191.6999999999998</v>
      </c>
      <c r="M19" s="58">
        <v>1878.6</v>
      </c>
      <c r="N19" s="57">
        <v>1878.6</v>
      </c>
      <c r="O19" s="57">
        <v>939.3</v>
      </c>
      <c r="P19" s="30">
        <f t="shared" si="2"/>
        <v>20977.699999999997</v>
      </c>
    </row>
    <row r="20" spans="1:16" ht="14.25" customHeight="1">
      <c r="A20" s="28" t="s">
        <v>74</v>
      </c>
      <c r="B20" s="132" t="s">
        <v>75</v>
      </c>
      <c r="C20" s="97" t="s">
        <v>64</v>
      </c>
      <c r="D20" s="32">
        <v>5158.47</v>
      </c>
      <c r="E20" s="58">
        <v>5927.16</v>
      </c>
      <c r="F20" s="22">
        <v>8278.6</v>
      </c>
      <c r="G20" s="57">
        <v>5534.19</v>
      </c>
      <c r="H20" s="57">
        <v>4807.16</v>
      </c>
      <c r="I20" s="57">
        <v>5589.91</v>
      </c>
      <c r="J20" s="22">
        <v>6254.19</v>
      </c>
      <c r="K20" s="74">
        <v>6525.5</v>
      </c>
      <c r="L20" s="74">
        <v>6598.47</v>
      </c>
      <c r="M20" s="58">
        <v>4407.16</v>
      </c>
      <c r="N20" s="57">
        <v>5182.88</v>
      </c>
      <c r="O20" s="57">
        <v>6247.16</v>
      </c>
      <c r="P20" s="30">
        <f t="shared" si="2"/>
        <v>70510.850000000006</v>
      </c>
    </row>
    <row r="21" spans="1:16" ht="13.5" customHeight="1">
      <c r="A21" s="28" t="s">
        <v>63</v>
      </c>
      <c r="B21" s="132" t="s">
        <v>65</v>
      </c>
      <c r="C21" s="97" t="s">
        <v>64</v>
      </c>
      <c r="D21" s="32">
        <v>12724.36</v>
      </c>
      <c r="E21" s="58">
        <v>16380.34</v>
      </c>
      <c r="F21" s="22">
        <v>14665.71</v>
      </c>
      <c r="G21" s="57">
        <v>14108.9</v>
      </c>
      <c r="H21" s="57">
        <v>16714.27</v>
      </c>
      <c r="I21" s="57">
        <v>17684.75</v>
      </c>
      <c r="J21" s="22">
        <v>15862</v>
      </c>
      <c r="K21" s="74">
        <v>14937.02</v>
      </c>
      <c r="L21" s="74">
        <v>14870.82</v>
      </c>
      <c r="M21" s="58">
        <v>15173.05</v>
      </c>
      <c r="N21" s="57">
        <v>15942</v>
      </c>
      <c r="O21" s="57">
        <v>17827.5</v>
      </c>
      <c r="P21" s="30">
        <f t="shared" si="2"/>
        <v>186890.72</v>
      </c>
    </row>
    <row r="22" spans="1:16" ht="13.5" customHeight="1">
      <c r="A22" s="28" t="s">
        <v>66</v>
      </c>
      <c r="B22" s="132" t="s">
        <v>67</v>
      </c>
      <c r="C22" s="29" t="s">
        <v>26</v>
      </c>
      <c r="D22" s="32">
        <v>6174.51</v>
      </c>
      <c r="E22" s="58">
        <v>6287.1</v>
      </c>
      <c r="F22" s="22">
        <v>7298.82</v>
      </c>
      <c r="G22" s="57">
        <v>7532.68</v>
      </c>
      <c r="H22" s="57">
        <v>7615.04</v>
      </c>
      <c r="I22" s="57">
        <v>14125.78</v>
      </c>
      <c r="J22" s="22">
        <v>0</v>
      </c>
      <c r="K22" s="74">
        <v>6656.62</v>
      </c>
      <c r="L22" s="74">
        <v>9622.1200000000008</v>
      </c>
      <c r="M22" s="58">
        <v>10555.78</v>
      </c>
      <c r="N22" s="57">
        <v>27254.52</v>
      </c>
      <c r="O22" s="57">
        <v>13519.35</v>
      </c>
      <c r="P22" s="30">
        <f t="shared" si="2"/>
        <v>116642.32000000002</v>
      </c>
    </row>
    <row r="23" spans="1:16" ht="13.5" customHeight="1">
      <c r="A23" s="28" t="s">
        <v>25</v>
      </c>
      <c r="B23" s="132" t="s">
        <v>27</v>
      </c>
      <c r="C23" s="29" t="s">
        <v>26</v>
      </c>
      <c r="D23" s="32">
        <v>0</v>
      </c>
      <c r="E23" s="58">
        <v>2139.6799999999998</v>
      </c>
      <c r="F23" s="22">
        <v>2318.0100000000002</v>
      </c>
      <c r="G23" s="57">
        <v>2019.22</v>
      </c>
      <c r="H23" s="57">
        <v>817.58</v>
      </c>
      <c r="I23" s="57">
        <v>0</v>
      </c>
      <c r="J23" s="22" t="s">
        <v>212</v>
      </c>
      <c r="K23" s="22" t="s">
        <v>212</v>
      </c>
      <c r="L23" s="74" t="s">
        <v>212</v>
      </c>
      <c r="M23" s="22" t="s">
        <v>212</v>
      </c>
      <c r="N23" s="22" t="s">
        <v>212</v>
      </c>
      <c r="O23" s="22" t="s">
        <v>212</v>
      </c>
      <c r="P23" s="30">
        <f t="shared" si="2"/>
        <v>7294.4900000000007</v>
      </c>
    </row>
    <row r="24" spans="1:16" ht="13.5" customHeight="1">
      <c r="A24" s="28" t="s">
        <v>53</v>
      </c>
      <c r="B24" s="132" t="s">
        <v>55</v>
      </c>
      <c r="C24" s="29" t="s">
        <v>54</v>
      </c>
      <c r="D24" s="32">
        <v>8391.08</v>
      </c>
      <c r="E24" s="58">
        <v>9434.74</v>
      </c>
      <c r="F24" s="22">
        <v>12555.31</v>
      </c>
      <c r="G24" s="57">
        <v>12847.54</v>
      </c>
      <c r="H24" s="57">
        <v>14246.05</v>
      </c>
      <c r="I24" s="57">
        <v>16102.69</v>
      </c>
      <c r="J24" s="22">
        <v>9831.34</v>
      </c>
      <c r="K24" s="74">
        <v>9706.1</v>
      </c>
      <c r="L24" s="74">
        <v>9486.93</v>
      </c>
      <c r="M24" s="58">
        <v>8453.7000000000007</v>
      </c>
      <c r="N24" s="57">
        <v>13191.95</v>
      </c>
      <c r="O24" s="57">
        <v>12659.68</v>
      </c>
      <c r="P24" s="30">
        <f t="shared" si="2"/>
        <v>136907.10999999999</v>
      </c>
    </row>
    <row r="25" spans="1:16" ht="13.5" customHeight="1">
      <c r="A25" s="28" t="s">
        <v>146</v>
      </c>
      <c r="B25" s="132" t="s">
        <v>147</v>
      </c>
      <c r="C25" s="29" t="s">
        <v>54</v>
      </c>
      <c r="D25" s="32">
        <v>14903.56</v>
      </c>
      <c r="E25" s="58">
        <v>13651.16</v>
      </c>
      <c r="F25" s="22">
        <v>13651.16</v>
      </c>
      <c r="G25" s="57">
        <v>12586.62</v>
      </c>
      <c r="H25" s="57">
        <v>15529.76</v>
      </c>
      <c r="I25" s="57">
        <v>20308.669999999998</v>
      </c>
      <c r="J25" s="22">
        <v>13024.96</v>
      </c>
      <c r="K25" s="74">
        <v>15717.62</v>
      </c>
      <c r="L25" s="74">
        <v>14089.5</v>
      </c>
      <c r="M25" s="58">
        <v>14277.36</v>
      </c>
      <c r="N25" s="57">
        <v>13651.16</v>
      </c>
      <c r="O25" s="57">
        <v>14339.98</v>
      </c>
      <c r="P25" s="30">
        <f t="shared" si="2"/>
        <v>175731.51</v>
      </c>
    </row>
    <row r="26" spans="1:16" ht="13.5" customHeight="1">
      <c r="A26" s="28" t="s">
        <v>205</v>
      </c>
      <c r="B26" s="134" t="s">
        <v>220</v>
      </c>
      <c r="C26" s="43" t="s">
        <v>221</v>
      </c>
      <c r="D26" s="32">
        <v>5703.6</v>
      </c>
      <c r="E26" s="58">
        <v>7604.8</v>
      </c>
      <c r="F26" s="22">
        <v>10208.709999999999</v>
      </c>
      <c r="G26" s="57">
        <v>7448.25</v>
      </c>
      <c r="H26" s="57">
        <v>9268.86</v>
      </c>
      <c r="I26" s="57">
        <v>7582.75</v>
      </c>
      <c r="J26" s="22">
        <v>8262.31</v>
      </c>
      <c r="K26" s="74">
        <v>9514.7099999999991</v>
      </c>
      <c r="L26" s="74">
        <v>8128.03</v>
      </c>
      <c r="M26" s="58">
        <v>9081</v>
      </c>
      <c r="N26" s="57">
        <v>10136.719999999999</v>
      </c>
      <c r="O26" s="57">
        <v>6754.8</v>
      </c>
      <c r="P26" s="30">
        <f t="shared" si="2"/>
        <v>99694.54</v>
      </c>
    </row>
    <row r="27" spans="1:16" ht="13.5" customHeight="1">
      <c r="A27" s="28" t="s">
        <v>217</v>
      </c>
      <c r="B27" s="132" t="s">
        <v>269</v>
      </c>
      <c r="C27" s="29" t="s">
        <v>257</v>
      </c>
      <c r="D27" s="32">
        <f>2540.96+3882.44</f>
        <v>6423.4</v>
      </c>
      <c r="E27" s="58">
        <f>5081.92+2191.7</f>
        <v>7273.62</v>
      </c>
      <c r="F27" s="22">
        <v>12484.86</v>
      </c>
      <c r="G27" s="57">
        <f>8691.83+2348.25</f>
        <v>11040.08</v>
      </c>
      <c r="H27" s="57">
        <f>9380.65+3757.2</f>
        <v>13137.849999999999</v>
      </c>
      <c r="I27" s="57">
        <f>14826+3757.2</f>
        <v>18583.2</v>
      </c>
      <c r="J27" s="22">
        <v>6647.2</v>
      </c>
      <c r="K27" s="74">
        <v>14461.8</v>
      </c>
      <c r="L27" s="74">
        <v>13151.85</v>
      </c>
      <c r="M27" s="58">
        <f>7090.28+1127.16</f>
        <v>8217.44</v>
      </c>
      <c r="N27" s="57">
        <v>9662.44</v>
      </c>
      <c r="O27" s="57">
        <v>8669.34</v>
      </c>
      <c r="P27" s="30">
        <f t="shared" si="2"/>
        <v>129753.08</v>
      </c>
    </row>
    <row r="28" spans="1:16" ht="13.5" customHeight="1">
      <c r="A28" s="28" t="s">
        <v>267</v>
      </c>
      <c r="B28" s="132" t="s">
        <v>268</v>
      </c>
      <c r="C28" s="29" t="s">
        <v>258</v>
      </c>
      <c r="D28" s="32">
        <v>0</v>
      </c>
      <c r="E28" s="58">
        <v>0</v>
      </c>
      <c r="F28" s="22">
        <v>0</v>
      </c>
      <c r="G28" s="57">
        <v>0</v>
      </c>
      <c r="H28" s="57">
        <v>0</v>
      </c>
      <c r="I28" s="57">
        <v>0</v>
      </c>
      <c r="J28" s="22">
        <v>0</v>
      </c>
      <c r="K28" s="22">
        <v>0</v>
      </c>
      <c r="L28" s="74">
        <v>3147.02</v>
      </c>
      <c r="M28" s="22">
        <v>0</v>
      </c>
      <c r="N28" s="22">
        <v>694.16</v>
      </c>
      <c r="O28" s="57">
        <v>694.16</v>
      </c>
      <c r="P28" s="30">
        <f t="shared" si="2"/>
        <v>4535.34</v>
      </c>
    </row>
    <row r="29" spans="1:16" s="72" customFormat="1" ht="13.5" customHeight="1">
      <c r="A29" s="39" t="s">
        <v>263</v>
      </c>
      <c r="B29" s="135" t="s">
        <v>260</v>
      </c>
      <c r="C29" s="96" t="s">
        <v>258</v>
      </c>
      <c r="D29" s="66">
        <v>0</v>
      </c>
      <c r="E29" s="57">
        <v>0</v>
      </c>
      <c r="F29" s="74">
        <v>0</v>
      </c>
      <c r="G29" s="57">
        <v>0</v>
      </c>
      <c r="H29" s="57">
        <v>0</v>
      </c>
      <c r="I29" s="57">
        <v>0</v>
      </c>
      <c r="J29" s="22">
        <v>0</v>
      </c>
      <c r="K29" s="74">
        <v>1158.47</v>
      </c>
      <c r="L29" s="74">
        <v>0</v>
      </c>
      <c r="M29" s="22">
        <v>0</v>
      </c>
      <c r="N29" s="22">
        <v>0</v>
      </c>
      <c r="O29" s="57">
        <v>0</v>
      </c>
      <c r="P29" s="30">
        <f t="shared" si="2"/>
        <v>1158.47</v>
      </c>
    </row>
    <row r="30" spans="1:16" ht="13.5" customHeight="1">
      <c r="A30" s="28" t="s">
        <v>39</v>
      </c>
      <c r="B30" s="132" t="s">
        <v>41</v>
      </c>
      <c r="C30" s="29" t="s">
        <v>40</v>
      </c>
      <c r="D30" s="32">
        <v>2003.84</v>
      </c>
      <c r="E30" s="58">
        <v>2003.84</v>
      </c>
      <c r="F30" s="22">
        <v>2087.33</v>
      </c>
      <c r="G30" s="57">
        <v>6888.2</v>
      </c>
      <c r="H30" s="57">
        <v>6618.52</v>
      </c>
      <c r="I30" s="57">
        <v>4007.68</v>
      </c>
      <c r="J30" s="22">
        <v>4007.68</v>
      </c>
      <c r="K30" s="74">
        <v>4007.68</v>
      </c>
      <c r="L30" s="74">
        <v>3005.76</v>
      </c>
      <c r="M30" s="58">
        <v>4007.68</v>
      </c>
      <c r="N30" s="57">
        <v>4007.68</v>
      </c>
      <c r="O30" s="57">
        <v>4007.68</v>
      </c>
      <c r="P30" s="30">
        <f t="shared" si="2"/>
        <v>46653.57</v>
      </c>
    </row>
    <row r="31" spans="1:16" ht="13.5" customHeight="1">
      <c r="A31" s="28" t="s">
        <v>21</v>
      </c>
      <c r="B31" s="132" t="s">
        <v>22</v>
      </c>
      <c r="C31" s="29" t="s">
        <v>24</v>
      </c>
      <c r="D31" s="32">
        <f>2723.97+5258.54</f>
        <v>7982.51</v>
      </c>
      <c r="E31" s="58">
        <f>4571.26+8103.52</f>
        <v>12674.78</v>
      </c>
      <c r="F31" s="22">
        <v>12582.41</v>
      </c>
      <c r="G31" s="57">
        <f>7254.67+5364.18</f>
        <v>12618.85</v>
      </c>
      <c r="H31" s="57">
        <v>3722.3</v>
      </c>
      <c r="I31" s="57">
        <f>5144.97+6369.72</f>
        <v>11514.69</v>
      </c>
      <c r="J31" s="22">
        <v>9937.82</v>
      </c>
      <c r="K31" s="74">
        <v>14922.66</v>
      </c>
      <c r="L31" s="74">
        <v>11061.39</v>
      </c>
      <c r="M31" s="58">
        <f>5072.22+6279.08</f>
        <v>11351.3</v>
      </c>
      <c r="N31" s="57">
        <v>9741.89</v>
      </c>
      <c r="O31" s="57">
        <v>7475.91</v>
      </c>
      <c r="P31" s="30">
        <f t="shared" si="2"/>
        <v>125586.51000000001</v>
      </c>
    </row>
    <row r="32" spans="1:16" ht="13.5" customHeight="1">
      <c r="A32" s="28" t="s">
        <v>58</v>
      </c>
      <c r="B32" s="132" t="s">
        <v>60</v>
      </c>
      <c r="C32" s="29" t="s">
        <v>59</v>
      </c>
      <c r="D32" s="32">
        <v>4752.92</v>
      </c>
      <c r="E32" s="58">
        <v>5748.77</v>
      </c>
      <c r="F32" s="22">
        <v>8899.77</v>
      </c>
      <c r="G32" s="57">
        <v>6742</v>
      </c>
      <c r="H32" s="57">
        <v>6881.65</v>
      </c>
      <c r="I32" s="57">
        <v>6416.76</v>
      </c>
      <c r="J32" s="22">
        <v>5710.56</v>
      </c>
      <c r="K32" s="74">
        <v>7148.2</v>
      </c>
      <c r="L32" s="74">
        <v>4352.92</v>
      </c>
      <c r="M32" s="58">
        <v>4432.92</v>
      </c>
      <c r="N32" s="57">
        <v>5750.56</v>
      </c>
      <c r="O32" s="57">
        <v>5830.56</v>
      </c>
      <c r="P32" s="30">
        <f t="shared" si="2"/>
        <v>72667.59</v>
      </c>
    </row>
    <row r="33" spans="1:17" s="72" customFormat="1" ht="13.5" customHeight="1">
      <c r="A33" s="19" t="s">
        <v>122</v>
      </c>
      <c r="B33" s="135" t="s">
        <v>123</v>
      </c>
      <c r="C33" s="99" t="s">
        <v>49</v>
      </c>
      <c r="D33" s="66">
        <v>0</v>
      </c>
      <c r="E33" s="66">
        <v>8319</v>
      </c>
      <c r="F33" s="74">
        <v>0</v>
      </c>
      <c r="G33" s="66">
        <v>0</v>
      </c>
      <c r="H33" s="57">
        <v>6428.07</v>
      </c>
      <c r="I33" s="57">
        <v>0</v>
      </c>
      <c r="J33" s="22">
        <v>0</v>
      </c>
      <c r="K33" s="81">
        <v>0</v>
      </c>
      <c r="L33" s="74">
        <v>0</v>
      </c>
      <c r="M33" s="22">
        <v>0</v>
      </c>
      <c r="N33" s="22">
        <v>0</v>
      </c>
      <c r="O33" s="22">
        <v>0</v>
      </c>
      <c r="P33" s="30">
        <f t="shared" si="2"/>
        <v>14747.07</v>
      </c>
    </row>
    <row r="34" spans="1:17" ht="13.5" customHeight="1">
      <c r="A34" s="28" t="s">
        <v>48</v>
      </c>
      <c r="B34" s="132" t="s">
        <v>50</v>
      </c>
      <c r="C34" s="29" t="s">
        <v>49</v>
      </c>
      <c r="D34" s="32">
        <v>6648.9</v>
      </c>
      <c r="E34" s="58">
        <v>5948.9</v>
      </c>
      <c r="F34" s="22">
        <v>6956.41</v>
      </c>
      <c r="G34" s="57">
        <v>5572.7</v>
      </c>
      <c r="H34" s="57">
        <v>6612</v>
      </c>
      <c r="I34" s="57">
        <v>6148.9</v>
      </c>
      <c r="J34" s="22">
        <v>5785.8</v>
      </c>
      <c r="K34" s="74">
        <v>6262</v>
      </c>
      <c r="L34" s="74">
        <v>5509.6</v>
      </c>
      <c r="M34" s="58">
        <v>6335.8</v>
      </c>
      <c r="N34" s="57">
        <v>6535.8</v>
      </c>
      <c r="O34" s="57">
        <v>6016.63</v>
      </c>
      <c r="P34" s="30">
        <f t="shared" si="2"/>
        <v>74333.440000000002</v>
      </c>
    </row>
    <row r="35" spans="1:17" ht="13.5" customHeight="1">
      <c r="A35" s="28" t="s">
        <v>213</v>
      </c>
      <c r="B35" s="134" t="s">
        <v>223</v>
      </c>
      <c r="C35" s="43" t="s">
        <v>222</v>
      </c>
      <c r="D35" s="32">
        <v>0</v>
      </c>
      <c r="E35" s="69">
        <v>0</v>
      </c>
      <c r="F35" s="90">
        <v>9240.6299999999992</v>
      </c>
      <c r="G35" s="67">
        <v>13860.96</v>
      </c>
      <c r="H35" s="57">
        <v>5775.4</v>
      </c>
      <c r="I35" s="57">
        <v>15655.59</v>
      </c>
      <c r="J35" s="22">
        <v>10492.56</v>
      </c>
      <c r="K35" s="57" t="s">
        <v>212</v>
      </c>
      <c r="L35" s="74" t="s">
        <v>212</v>
      </c>
      <c r="M35" s="58" t="s">
        <v>212</v>
      </c>
      <c r="N35" s="57" t="s">
        <v>212</v>
      </c>
      <c r="O35" s="57" t="s">
        <v>212</v>
      </c>
      <c r="P35" s="30">
        <f t="shared" si="2"/>
        <v>55025.14</v>
      </c>
    </row>
    <row r="36" spans="1:17" ht="13.5" customHeight="1">
      <c r="A36" s="28" t="s">
        <v>155</v>
      </c>
      <c r="B36" s="132" t="s">
        <v>154</v>
      </c>
      <c r="C36" s="97" t="s">
        <v>156</v>
      </c>
      <c r="D36" s="32">
        <v>3698</v>
      </c>
      <c r="E36" s="32">
        <v>4437.6000000000004</v>
      </c>
      <c r="F36" s="71">
        <v>5177.2</v>
      </c>
      <c r="G36" s="66">
        <v>5916.8</v>
      </c>
      <c r="H36" s="57">
        <v>7396</v>
      </c>
      <c r="I36" s="57">
        <v>7427.31</v>
      </c>
      <c r="J36" s="22">
        <v>6656.4</v>
      </c>
      <c r="K36" s="74">
        <v>6656.4</v>
      </c>
      <c r="L36" s="74">
        <v>4437.6000000000004</v>
      </c>
      <c r="M36" s="58">
        <v>5979.42</v>
      </c>
      <c r="N36" s="57">
        <v>4437.6000000000004</v>
      </c>
      <c r="O36" s="57">
        <v>3499.96</v>
      </c>
      <c r="P36" s="30">
        <f t="shared" si="2"/>
        <v>65720.289999999994</v>
      </c>
    </row>
    <row r="37" spans="1:17" ht="13.5" customHeight="1">
      <c r="A37" s="33" t="s">
        <v>148</v>
      </c>
      <c r="B37" s="133" t="s">
        <v>149</v>
      </c>
      <c r="C37" s="29" t="s">
        <v>150</v>
      </c>
      <c r="D37" s="69">
        <v>4355.68</v>
      </c>
      <c r="E37" s="34">
        <v>6446.52</v>
      </c>
      <c r="F37" s="89">
        <v>4854.24</v>
      </c>
      <c r="G37" s="65">
        <v>2364.5</v>
      </c>
      <c r="H37" s="57">
        <v>4603.76</v>
      </c>
      <c r="I37" s="57">
        <v>3108.41</v>
      </c>
      <c r="J37" s="22">
        <v>2975.64</v>
      </c>
      <c r="K37" s="74">
        <v>2176.64</v>
      </c>
      <c r="L37" s="74">
        <v>2239.2600000000002</v>
      </c>
      <c r="M37" s="58">
        <v>2239.2600000000002</v>
      </c>
      <c r="N37" s="57">
        <v>2333.19</v>
      </c>
      <c r="O37" s="57">
        <v>2701.38</v>
      </c>
      <c r="P37" s="30">
        <f t="shared" si="2"/>
        <v>40398.480000000003</v>
      </c>
    </row>
    <row r="38" spans="1:17" ht="13.5" customHeight="1">
      <c r="A38" s="33" t="s">
        <v>264</v>
      </c>
      <c r="B38" s="133" t="s">
        <v>57</v>
      </c>
      <c r="C38" s="29" t="s">
        <v>56</v>
      </c>
      <c r="D38" s="69">
        <v>3937.55</v>
      </c>
      <c r="E38" s="34">
        <v>5132.8599999999997</v>
      </c>
      <c r="F38" s="89">
        <v>4791.1099999999997</v>
      </c>
      <c r="G38" s="65">
        <v>5058.1099999999997</v>
      </c>
      <c r="H38" s="57">
        <v>6234.89</v>
      </c>
      <c r="I38" s="57">
        <v>4882.87</v>
      </c>
      <c r="J38" s="22">
        <v>3030.84</v>
      </c>
      <c r="K38" s="74">
        <v>1820.56</v>
      </c>
      <c r="L38" s="74">
        <v>4472.59</v>
      </c>
      <c r="M38" s="58">
        <v>4179.99</v>
      </c>
      <c r="N38" s="57">
        <v>4529.99</v>
      </c>
      <c r="O38" s="57">
        <v>3678.11</v>
      </c>
      <c r="P38" s="30">
        <f t="shared" si="2"/>
        <v>51749.469999999987</v>
      </c>
    </row>
    <row r="39" spans="1:17" ht="13.5" customHeight="1">
      <c r="A39" s="28" t="s">
        <v>42</v>
      </c>
      <c r="B39" s="132" t="s">
        <v>43</v>
      </c>
      <c r="C39" s="29" t="s">
        <v>38</v>
      </c>
      <c r="D39" s="32">
        <v>7357.61</v>
      </c>
      <c r="E39" s="58">
        <v>6467.24</v>
      </c>
      <c r="F39" s="22">
        <v>6705.1</v>
      </c>
      <c r="G39" s="57">
        <v>6772.72</v>
      </c>
      <c r="H39" s="66">
        <v>4611.26</v>
      </c>
      <c r="I39" s="57">
        <v>7823.57</v>
      </c>
      <c r="J39" s="22">
        <v>6836.65</v>
      </c>
      <c r="K39" s="74">
        <v>6474.62</v>
      </c>
      <c r="L39" s="74">
        <v>6835.34</v>
      </c>
      <c r="M39" s="58">
        <v>6498.55</v>
      </c>
      <c r="N39" s="57">
        <v>7030.82</v>
      </c>
      <c r="O39" s="57">
        <v>7201.19</v>
      </c>
      <c r="P39" s="30">
        <f t="shared" si="2"/>
        <v>80614.670000000013</v>
      </c>
    </row>
    <row r="40" spans="1:17" ht="13.5" customHeight="1">
      <c r="A40" s="28" t="s">
        <v>200</v>
      </c>
      <c r="B40" s="136" t="s">
        <v>224</v>
      </c>
      <c r="C40" s="98" t="s">
        <v>23</v>
      </c>
      <c r="D40" s="32">
        <v>6226.99</v>
      </c>
      <c r="E40" s="32">
        <v>2844.5</v>
      </c>
      <c r="F40" s="71">
        <v>4613.3999999999996</v>
      </c>
      <c r="G40" s="32">
        <v>6935.18</v>
      </c>
      <c r="H40" s="57">
        <v>4907.38</v>
      </c>
      <c r="I40" s="32">
        <v>4989.21</v>
      </c>
      <c r="J40" s="71">
        <v>7649.58</v>
      </c>
      <c r="K40" s="32">
        <v>7528.22</v>
      </c>
      <c r="L40" s="74">
        <v>8372.8799999999992</v>
      </c>
      <c r="M40" s="58">
        <v>8402.9</v>
      </c>
      <c r="N40" s="57">
        <v>10990.77</v>
      </c>
      <c r="O40" s="57">
        <v>3051.04</v>
      </c>
      <c r="P40" s="30">
        <f t="shared" si="2"/>
        <v>76512.049999999988</v>
      </c>
    </row>
    <row r="41" spans="1:17" ht="13.5" customHeight="1">
      <c r="A41" s="28" t="s">
        <v>51</v>
      </c>
      <c r="B41" s="132" t="s">
        <v>52</v>
      </c>
      <c r="C41" s="29" t="s">
        <v>23</v>
      </c>
      <c r="D41" s="32">
        <v>9473.98</v>
      </c>
      <c r="E41" s="58">
        <v>6273.45</v>
      </c>
      <c r="F41" s="22">
        <v>6109.57</v>
      </c>
      <c r="G41" s="57">
        <v>6710.87</v>
      </c>
      <c r="H41" s="57">
        <v>6460.13</v>
      </c>
      <c r="I41" s="57">
        <v>4864.3100000000004</v>
      </c>
      <c r="J41" s="22">
        <v>5184.42</v>
      </c>
      <c r="K41" s="74">
        <v>5068.8900000000003</v>
      </c>
      <c r="L41" s="74" t="s">
        <v>212</v>
      </c>
      <c r="M41" s="58" t="s">
        <v>212</v>
      </c>
      <c r="N41" s="57" t="s">
        <v>212</v>
      </c>
      <c r="O41" s="57" t="s">
        <v>212</v>
      </c>
      <c r="P41" s="30">
        <f t="shared" si="2"/>
        <v>50145.619999999995</v>
      </c>
    </row>
    <row r="42" spans="1:17" ht="13.5" customHeight="1">
      <c r="A42" s="23" t="s">
        <v>124</v>
      </c>
      <c r="B42" s="132" t="s">
        <v>125</v>
      </c>
      <c r="C42" s="29" t="s">
        <v>23</v>
      </c>
      <c r="D42" s="32">
        <v>36942</v>
      </c>
      <c r="E42" s="32">
        <v>0</v>
      </c>
      <c r="F42" s="22">
        <v>74781.710000000006</v>
      </c>
      <c r="G42" s="57">
        <f>73269.82+10788.66</f>
        <v>84058.48000000001</v>
      </c>
      <c r="H42" s="103">
        <f>74104.04+16963.94</f>
        <v>91067.98</v>
      </c>
      <c r="I42" s="57">
        <f>74781.71+12893.06</f>
        <v>87674.77</v>
      </c>
      <c r="J42" s="22">
        <v>94783.32</v>
      </c>
      <c r="K42" s="74">
        <v>89848.45</v>
      </c>
      <c r="L42" s="74">
        <v>92345.98</v>
      </c>
      <c r="M42" s="58">
        <f>35832+9782.7+5643.37</f>
        <v>51258.07</v>
      </c>
      <c r="N42" s="57">
        <v>54529.33</v>
      </c>
      <c r="O42" s="57">
        <v>56340</v>
      </c>
      <c r="P42" s="30">
        <f t="shared" si="2"/>
        <v>813630.08999999985</v>
      </c>
      <c r="Q42" s="104"/>
    </row>
    <row r="43" spans="1:17" ht="13.5" customHeight="1">
      <c r="A43" s="28" t="s">
        <v>206</v>
      </c>
      <c r="B43" s="132" t="s">
        <v>71</v>
      </c>
      <c r="C43" s="97" t="s">
        <v>70</v>
      </c>
      <c r="D43" s="32">
        <v>27265.01</v>
      </c>
      <c r="E43" s="58">
        <v>26500.55</v>
      </c>
      <c r="F43" s="74">
        <v>27431.81</v>
      </c>
      <c r="G43" s="57">
        <v>10304.129999999999</v>
      </c>
      <c r="H43" s="57">
        <v>34739.160000000003</v>
      </c>
      <c r="I43" s="57">
        <v>31661.41</v>
      </c>
      <c r="J43" s="22">
        <v>36477.360000000001</v>
      </c>
      <c r="K43" s="74">
        <v>36311.879999999997</v>
      </c>
      <c r="L43" s="74">
        <v>34484.42</v>
      </c>
      <c r="M43" s="58">
        <v>33547.72</v>
      </c>
      <c r="N43" s="57">
        <v>33170.68</v>
      </c>
      <c r="O43" s="57">
        <v>33741.550000000003</v>
      </c>
      <c r="P43" s="30">
        <f t="shared" si="2"/>
        <v>365635.67999999993</v>
      </c>
    </row>
    <row r="44" spans="1:17" ht="13.5" customHeight="1">
      <c r="A44" s="28" t="s">
        <v>135</v>
      </c>
      <c r="B44" s="132" t="s">
        <v>136</v>
      </c>
      <c r="C44" s="97" t="s">
        <v>33</v>
      </c>
      <c r="D44" s="32">
        <v>5752.51</v>
      </c>
      <c r="E44" s="58">
        <v>5691.2</v>
      </c>
      <c r="F44" s="22">
        <v>2845.6</v>
      </c>
      <c r="G44" s="57">
        <v>6599.19</v>
      </c>
      <c r="H44" s="57">
        <v>6849.67</v>
      </c>
      <c r="I44" s="57" t="s">
        <v>212</v>
      </c>
      <c r="J44" s="57" t="s">
        <v>212</v>
      </c>
      <c r="K44" s="57" t="s">
        <v>212</v>
      </c>
      <c r="L44" s="74" t="s">
        <v>212</v>
      </c>
      <c r="M44" s="58" t="s">
        <v>212</v>
      </c>
      <c r="N44" s="58" t="s">
        <v>212</v>
      </c>
      <c r="O44" s="58" t="s">
        <v>212</v>
      </c>
      <c r="P44" s="30">
        <f t="shared" si="2"/>
        <v>27738.17</v>
      </c>
    </row>
    <row r="45" spans="1:17" ht="13.5" customHeight="1">
      <c r="A45" s="28" t="s">
        <v>44</v>
      </c>
      <c r="B45" s="132" t="s">
        <v>45</v>
      </c>
      <c r="C45" s="97" t="s">
        <v>33</v>
      </c>
      <c r="D45" s="32">
        <f>2630.04+4401.51</f>
        <v>7031.55</v>
      </c>
      <c r="E45" s="69">
        <f>3506.72+4743.92</f>
        <v>8250.64</v>
      </c>
      <c r="F45" s="90">
        <f>3506.72+6077.57</f>
        <v>9584.2899999999991</v>
      </c>
      <c r="G45" s="67">
        <f>2630.04+5413.7</f>
        <v>8043.74</v>
      </c>
      <c r="H45" s="57">
        <f>3506.72+6259.07</f>
        <v>9765.7899999999991</v>
      </c>
      <c r="I45" s="57">
        <f>3256.24+4193.1</f>
        <v>7449.34</v>
      </c>
      <c r="J45" s="22">
        <v>4243</v>
      </c>
      <c r="K45" s="74">
        <v>9371.48</v>
      </c>
      <c r="L45" s="74">
        <v>5846.17</v>
      </c>
      <c r="M45" s="58">
        <f>2630.04+4743.96</f>
        <v>7374</v>
      </c>
      <c r="N45" s="57">
        <v>7576.05</v>
      </c>
      <c r="O45" s="57">
        <v>7118.63</v>
      </c>
      <c r="P45" s="30">
        <f t="shared" si="2"/>
        <v>91654.68</v>
      </c>
    </row>
    <row r="46" spans="1:17" ht="13.5" customHeight="1">
      <c r="A46" s="28" t="s">
        <v>32</v>
      </c>
      <c r="B46" s="132" t="s">
        <v>34</v>
      </c>
      <c r="C46" s="29" t="s">
        <v>33</v>
      </c>
      <c r="D46" s="32">
        <v>1252.4000000000001</v>
      </c>
      <c r="E46" s="58">
        <v>1252.4000000000001</v>
      </c>
      <c r="F46" s="22">
        <v>1252.4000000000001</v>
      </c>
      <c r="G46" s="57">
        <v>939.3</v>
      </c>
      <c r="H46" s="57">
        <v>1565.5</v>
      </c>
      <c r="I46" s="57">
        <v>1252.4000000000001</v>
      </c>
      <c r="J46" s="22">
        <v>970.61</v>
      </c>
      <c r="K46" s="74">
        <v>1596.81</v>
      </c>
      <c r="L46" s="74">
        <v>1252.4000000000001</v>
      </c>
      <c r="M46" s="58">
        <v>939.3</v>
      </c>
      <c r="N46" s="57">
        <v>1377.64</v>
      </c>
      <c r="O46" s="57">
        <v>626.20000000000005</v>
      </c>
      <c r="P46" s="30">
        <f t="shared" si="2"/>
        <v>14277.359999999999</v>
      </c>
    </row>
    <row r="47" spans="1:17" ht="13.5" customHeight="1">
      <c r="A47" s="33" t="s">
        <v>207</v>
      </c>
      <c r="B47" s="131" t="s">
        <v>225</v>
      </c>
      <c r="C47" s="43" t="s">
        <v>226</v>
      </c>
      <c r="D47" s="69">
        <v>876.68</v>
      </c>
      <c r="E47" s="34">
        <v>2254.3200000000002</v>
      </c>
      <c r="F47" s="89">
        <v>4007.68</v>
      </c>
      <c r="G47" s="65">
        <v>3569.34</v>
      </c>
      <c r="H47" s="57">
        <v>4038.99</v>
      </c>
      <c r="I47" s="57">
        <v>6387.24</v>
      </c>
      <c r="J47" s="22">
        <v>5823.66</v>
      </c>
      <c r="K47" s="74">
        <v>6888.2</v>
      </c>
      <c r="L47" s="74">
        <v>6262</v>
      </c>
      <c r="M47" s="58">
        <v>4007.68</v>
      </c>
      <c r="N47" s="57">
        <v>4007.68</v>
      </c>
      <c r="O47" s="57">
        <v>2786.59</v>
      </c>
      <c r="P47" s="30">
        <f t="shared" si="2"/>
        <v>50910.06</v>
      </c>
    </row>
    <row r="48" spans="1:17" ht="13.5" customHeight="1">
      <c r="A48" s="28" t="s">
        <v>137</v>
      </c>
      <c r="B48" s="132" t="s">
        <v>138</v>
      </c>
      <c r="C48" s="29" t="s">
        <v>33</v>
      </c>
      <c r="D48" s="32">
        <v>0</v>
      </c>
      <c r="E48" s="58">
        <v>4285.8599999999997</v>
      </c>
      <c r="F48" s="22">
        <v>4411.1000000000004</v>
      </c>
      <c r="G48" s="57">
        <v>6554.03</v>
      </c>
      <c r="H48" s="57">
        <v>8790.89</v>
      </c>
      <c r="I48" s="57">
        <v>8696.9599999999991</v>
      </c>
      <c r="J48" s="22">
        <v>4348.4799999999996</v>
      </c>
      <c r="K48" s="74">
        <v>4411.1000000000004</v>
      </c>
      <c r="L48" s="74">
        <v>2205.5500000000002</v>
      </c>
      <c r="M48" s="58">
        <v>2205.5500000000002</v>
      </c>
      <c r="N48" s="57">
        <v>2205.5500000000002</v>
      </c>
      <c r="O48" s="57">
        <v>0</v>
      </c>
      <c r="P48" s="30">
        <f t="shared" si="2"/>
        <v>48115.07</v>
      </c>
    </row>
    <row r="49" spans="1:68" ht="13.5" customHeight="1">
      <c r="A49" s="28" t="s">
        <v>218</v>
      </c>
      <c r="B49" s="137" t="s">
        <v>227</v>
      </c>
      <c r="C49" s="43" t="s">
        <v>226</v>
      </c>
      <c r="D49" s="32">
        <v>0</v>
      </c>
      <c r="E49" s="58">
        <v>0</v>
      </c>
      <c r="F49" s="22">
        <v>0</v>
      </c>
      <c r="G49" s="57">
        <v>0</v>
      </c>
      <c r="H49" s="57">
        <v>4268.3999999999996</v>
      </c>
      <c r="I49" s="57">
        <v>5691.2</v>
      </c>
      <c r="J49" s="22">
        <v>5691.2</v>
      </c>
      <c r="K49" s="57">
        <v>5691.2</v>
      </c>
      <c r="L49" s="74">
        <v>5752.51</v>
      </c>
      <c r="M49" s="58">
        <v>5691.2</v>
      </c>
      <c r="N49" s="57">
        <v>5722.51</v>
      </c>
      <c r="O49" s="57">
        <v>5769.01</v>
      </c>
      <c r="P49" s="30">
        <f t="shared" si="2"/>
        <v>44277.23</v>
      </c>
    </row>
    <row r="50" spans="1:68" ht="13.5" customHeight="1">
      <c r="A50" s="28" t="s">
        <v>270</v>
      </c>
      <c r="B50" s="132" t="s">
        <v>62</v>
      </c>
      <c r="C50" s="29" t="s">
        <v>61</v>
      </c>
      <c r="D50" s="32">
        <v>6272</v>
      </c>
      <c r="E50" s="58">
        <v>5679.28</v>
      </c>
      <c r="F50" s="22">
        <v>13698.51</v>
      </c>
      <c r="G50" s="57">
        <v>9370.8700000000008</v>
      </c>
      <c r="H50" s="57">
        <v>10748.7</v>
      </c>
      <c r="I50" s="57">
        <v>11936.46</v>
      </c>
      <c r="J50" s="22">
        <v>12124.51</v>
      </c>
      <c r="K50" s="74">
        <v>4877.1400000000003</v>
      </c>
      <c r="L50" s="74">
        <v>6640.03</v>
      </c>
      <c r="M50" s="58">
        <v>6565.36</v>
      </c>
      <c r="N50" s="57">
        <v>6398.94</v>
      </c>
      <c r="O50" s="57">
        <v>5638.86</v>
      </c>
      <c r="P50" s="30">
        <f t="shared" si="2"/>
        <v>99950.66</v>
      </c>
    </row>
    <row r="51" spans="1:68" ht="13.5" customHeight="1">
      <c r="A51" s="28" t="s">
        <v>106</v>
      </c>
      <c r="B51" s="132" t="s">
        <v>68</v>
      </c>
      <c r="C51" s="29" t="s">
        <v>61</v>
      </c>
      <c r="D51" s="32">
        <v>6816.26</v>
      </c>
      <c r="E51" s="58">
        <v>10034.700000000001</v>
      </c>
      <c r="F51" s="22">
        <v>14342.49</v>
      </c>
      <c r="G51" s="57">
        <v>11896.36</v>
      </c>
      <c r="H51" s="57">
        <v>14421.97</v>
      </c>
      <c r="I51" s="57">
        <v>13097.88</v>
      </c>
      <c r="J51" s="22">
        <v>11661.4</v>
      </c>
      <c r="K51" s="74">
        <v>14014.44</v>
      </c>
      <c r="L51" s="74">
        <v>9692.48</v>
      </c>
      <c r="M51" s="58">
        <v>12639.22</v>
      </c>
      <c r="N51" s="57">
        <v>11783.5</v>
      </c>
      <c r="O51" s="57">
        <v>13190.78</v>
      </c>
      <c r="P51" s="30">
        <f t="shared" si="2"/>
        <v>143591.48000000001</v>
      </c>
    </row>
    <row r="52" spans="1:68" ht="13.5" customHeight="1">
      <c r="A52" s="33" t="s">
        <v>203</v>
      </c>
      <c r="B52" s="134" t="s">
        <v>228</v>
      </c>
      <c r="C52" s="99" t="s">
        <v>40</v>
      </c>
      <c r="D52" s="69">
        <v>20293.400000000001</v>
      </c>
      <c r="E52" s="34">
        <v>14934.39</v>
      </c>
      <c r="F52" s="89">
        <v>31831.34</v>
      </c>
      <c r="G52" s="65">
        <v>19324.28</v>
      </c>
      <c r="H52" s="57">
        <v>19700.59</v>
      </c>
      <c r="I52" s="57">
        <v>0</v>
      </c>
      <c r="J52" s="22">
        <v>0</v>
      </c>
      <c r="K52" s="74">
        <v>0</v>
      </c>
      <c r="L52" s="74">
        <v>0</v>
      </c>
      <c r="M52" s="74">
        <v>0</v>
      </c>
      <c r="N52" s="74">
        <v>0</v>
      </c>
      <c r="O52" s="57">
        <v>0</v>
      </c>
      <c r="P52" s="30">
        <f t="shared" si="2"/>
        <v>106084</v>
      </c>
    </row>
    <row r="53" spans="1:68" ht="13.5" customHeight="1">
      <c r="A53" s="33" t="s">
        <v>199</v>
      </c>
      <c r="B53" s="138" t="s">
        <v>229</v>
      </c>
      <c r="C53" s="97" t="s">
        <v>36</v>
      </c>
      <c r="D53" s="69">
        <v>26462.6</v>
      </c>
      <c r="E53" s="34">
        <v>21531.200000000001</v>
      </c>
      <c r="F53" s="89">
        <v>11525.6</v>
      </c>
      <c r="G53" s="65">
        <v>12405.6</v>
      </c>
      <c r="H53" s="57">
        <v>11725.6</v>
      </c>
      <c r="I53" s="57">
        <v>5611.6</v>
      </c>
      <c r="J53" s="22">
        <v>13703.2</v>
      </c>
      <c r="K53" s="74">
        <v>16569</v>
      </c>
      <c r="L53" s="74">
        <v>10117.4</v>
      </c>
      <c r="M53" s="58">
        <v>6291.6</v>
      </c>
      <c r="N53" s="74">
        <v>0</v>
      </c>
      <c r="O53" s="57">
        <v>0</v>
      </c>
      <c r="P53" s="30">
        <f t="shared" si="2"/>
        <v>135943.4</v>
      </c>
    </row>
    <row r="54" spans="1:68" ht="13.5" customHeight="1">
      <c r="A54" s="28" t="s">
        <v>46</v>
      </c>
      <c r="B54" s="132" t="s">
        <v>47</v>
      </c>
      <c r="C54" s="97" t="s">
        <v>36</v>
      </c>
      <c r="D54" s="32">
        <v>12160</v>
      </c>
      <c r="E54" s="58">
        <v>13630</v>
      </c>
      <c r="F54" s="22">
        <v>9570</v>
      </c>
      <c r="G54" s="57">
        <v>9460</v>
      </c>
      <c r="H54" s="57">
        <v>8610</v>
      </c>
      <c r="I54" s="57">
        <v>9330</v>
      </c>
      <c r="J54" s="22">
        <v>7030</v>
      </c>
      <c r="K54" s="74">
        <v>10580</v>
      </c>
      <c r="L54" s="74">
        <v>7930</v>
      </c>
      <c r="M54" s="58">
        <v>8400</v>
      </c>
      <c r="N54" s="57">
        <v>7200</v>
      </c>
      <c r="O54" s="57">
        <v>9760</v>
      </c>
      <c r="P54" s="30">
        <f t="shared" si="2"/>
        <v>113660</v>
      </c>
    </row>
    <row r="55" spans="1:68" ht="13.5" customHeight="1">
      <c r="A55" s="28" t="s">
        <v>35</v>
      </c>
      <c r="B55" s="132" t="s">
        <v>37</v>
      </c>
      <c r="C55" s="97" t="s">
        <v>36</v>
      </c>
      <c r="D55" s="32">
        <v>3400</v>
      </c>
      <c r="E55" s="58">
        <v>6620</v>
      </c>
      <c r="F55" s="22">
        <v>8040</v>
      </c>
      <c r="G55" s="57">
        <v>4580</v>
      </c>
      <c r="H55" s="57">
        <v>9460</v>
      </c>
      <c r="I55" s="57">
        <v>6760</v>
      </c>
      <c r="J55" s="74">
        <v>0</v>
      </c>
      <c r="K55" s="74">
        <v>2920</v>
      </c>
      <c r="L55" s="74">
        <v>4520</v>
      </c>
      <c r="M55" s="58">
        <v>6240</v>
      </c>
      <c r="N55" s="57">
        <v>6160</v>
      </c>
      <c r="O55" s="57">
        <v>5560</v>
      </c>
      <c r="P55" s="30">
        <f t="shared" si="2"/>
        <v>64260</v>
      </c>
      <c r="S55" s="126"/>
    </row>
    <row r="56" spans="1:68" ht="13.5" customHeight="1">
      <c r="A56" s="28" t="s">
        <v>254</v>
      </c>
      <c r="B56" s="134" t="s">
        <v>230</v>
      </c>
      <c r="C56" s="43" t="s">
        <v>231</v>
      </c>
      <c r="D56" s="32">
        <v>3040</v>
      </c>
      <c r="E56" s="32">
        <v>3800</v>
      </c>
      <c r="F56" s="71">
        <v>3960</v>
      </c>
      <c r="G56" s="32">
        <v>3040</v>
      </c>
      <c r="H56" s="66">
        <v>2800</v>
      </c>
      <c r="I56" s="32">
        <v>3040</v>
      </c>
      <c r="J56" s="81">
        <v>2640</v>
      </c>
      <c r="K56" s="32">
        <v>3520</v>
      </c>
      <c r="L56" s="74">
        <v>1840</v>
      </c>
      <c r="M56" s="58">
        <v>1520</v>
      </c>
      <c r="N56" s="57">
        <v>2200</v>
      </c>
      <c r="O56" s="57">
        <v>2920</v>
      </c>
      <c r="P56" s="30">
        <f t="shared" si="2"/>
        <v>34320</v>
      </c>
      <c r="S56" s="126"/>
    </row>
    <row r="57" spans="1:68" ht="13.5" customHeight="1">
      <c r="A57" s="28" t="s">
        <v>255</v>
      </c>
      <c r="B57" s="134" t="s">
        <v>248</v>
      </c>
      <c r="C57" s="43" t="s">
        <v>247</v>
      </c>
      <c r="D57" s="32">
        <v>0</v>
      </c>
      <c r="E57" s="32">
        <v>0</v>
      </c>
      <c r="F57" s="71">
        <v>0</v>
      </c>
      <c r="G57" s="32">
        <v>0</v>
      </c>
      <c r="H57" s="66">
        <v>0</v>
      </c>
      <c r="I57" s="32">
        <v>1001.92</v>
      </c>
      <c r="J57" s="81">
        <v>3131</v>
      </c>
      <c r="K57" s="32">
        <v>5792.35</v>
      </c>
      <c r="L57" s="74">
        <v>4289.47</v>
      </c>
      <c r="M57" s="58">
        <v>5792.35</v>
      </c>
      <c r="N57" s="57">
        <v>8021.4</v>
      </c>
      <c r="O57" s="57">
        <v>5291.39</v>
      </c>
      <c r="P57" s="30">
        <f t="shared" si="2"/>
        <v>33319.880000000005</v>
      </c>
      <c r="S57" s="126"/>
    </row>
    <row r="58" spans="1:68" ht="13.5" customHeight="1">
      <c r="A58" s="110" t="s">
        <v>252</v>
      </c>
      <c r="B58" s="139" t="s">
        <v>253</v>
      </c>
      <c r="C58" s="101" t="s">
        <v>256</v>
      </c>
      <c r="D58" s="32">
        <v>0</v>
      </c>
      <c r="E58" s="32">
        <v>0</v>
      </c>
      <c r="F58" s="71">
        <v>0</v>
      </c>
      <c r="G58" s="32">
        <v>0</v>
      </c>
      <c r="H58" s="66">
        <v>0</v>
      </c>
      <c r="I58" s="32">
        <v>10000</v>
      </c>
      <c r="J58" s="81">
        <v>10000</v>
      </c>
      <c r="K58" s="81">
        <v>10000</v>
      </c>
      <c r="L58" s="74">
        <v>10000</v>
      </c>
      <c r="M58" s="58">
        <v>10000</v>
      </c>
      <c r="N58" s="57">
        <v>10000</v>
      </c>
      <c r="O58" s="57">
        <v>10000</v>
      </c>
      <c r="P58" s="30">
        <f t="shared" si="2"/>
        <v>70000</v>
      </c>
      <c r="S58" s="126"/>
    </row>
    <row r="59" spans="1:68" ht="13.5" customHeight="1">
      <c r="A59" s="24" t="s">
        <v>0</v>
      </c>
      <c r="B59" s="129"/>
      <c r="C59" s="26"/>
      <c r="D59" s="59">
        <f>SUM(D14:D58)</f>
        <v>310673.44</v>
      </c>
      <c r="E59" s="59">
        <f t="shared" ref="E59:K59" si="3">SUM(E14:E58)</f>
        <v>294610.81</v>
      </c>
      <c r="F59" s="59">
        <f t="shared" si="3"/>
        <v>412431.47</v>
      </c>
      <c r="G59" s="59">
        <f t="shared" si="3"/>
        <v>378202.64999999991</v>
      </c>
      <c r="H59" s="59">
        <f t="shared" si="3"/>
        <v>434283.86</v>
      </c>
      <c r="I59" s="59">
        <f t="shared" si="3"/>
        <v>438925.56000000006</v>
      </c>
      <c r="J59" s="59">
        <f t="shared" si="3"/>
        <v>373147.35</v>
      </c>
      <c r="K59" s="59">
        <f t="shared" si="3"/>
        <v>406976.52999999997</v>
      </c>
      <c r="L59" s="75">
        <f>SUM(L14:L58)</f>
        <v>365229.52</v>
      </c>
      <c r="M59" s="59">
        <f>SUM(M14:M58)</f>
        <v>325374.11999999988</v>
      </c>
      <c r="N59" s="59">
        <f>SUM(N14:N58)</f>
        <v>347766.81</v>
      </c>
      <c r="O59" s="59">
        <f>SUM(O14:O58)</f>
        <v>318302.08000000002</v>
      </c>
      <c r="P59" s="30">
        <f t="shared" si="2"/>
        <v>4405924.1999999993</v>
      </c>
      <c r="S59" s="126"/>
    </row>
    <row r="60" spans="1:68" s="72" customFormat="1" ht="13.5" customHeight="1">
      <c r="A60" s="11"/>
      <c r="B60" s="140"/>
      <c r="C60" s="55"/>
      <c r="D60" s="61"/>
      <c r="E60" s="61"/>
      <c r="F60" s="77"/>
      <c r="G60" s="61"/>
      <c r="H60" s="61"/>
      <c r="I60" s="61"/>
      <c r="J60" s="77"/>
      <c r="K60" s="77"/>
      <c r="L60" s="77"/>
      <c r="M60" s="61"/>
      <c r="N60" s="61"/>
      <c r="O60" s="61"/>
      <c r="P60" s="56"/>
      <c r="S60" s="103"/>
    </row>
    <row r="61" spans="1:68" ht="13.5" customHeight="1">
      <c r="A61" s="154" t="s">
        <v>14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6"/>
    </row>
    <row r="62" spans="1:68" ht="13.5" customHeight="1">
      <c r="A62" s="19" t="s">
        <v>112</v>
      </c>
      <c r="B62" s="128" t="s">
        <v>113</v>
      </c>
      <c r="C62" s="23" t="s">
        <v>114</v>
      </c>
      <c r="D62" s="66">
        <v>1500</v>
      </c>
      <c r="E62" s="57">
        <v>1500</v>
      </c>
      <c r="F62" s="74">
        <v>1500</v>
      </c>
      <c r="G62" s="57">
        <v>1500</v>
      </c>
      <c r="H62" s="57">
        <v>1500</v>
      </c>
      <c r="I62" s="57">
        <v>1500</v>
      </c>
      <c r="J62" s="74">
        <v>1500</v>
      </c>
      <c r="K62" s="74">
        <v>1500</v>
      </c>
      <c r="L62" s="81">
        <v>1500</v>
      </c>
      <c r="M62" s="57">
        <v>1500</v>
      </c>
      <c r="N62" s="57">
        <v>1500</v>
      </c>
      <c r="O62" s="57">
        <v>1500</v>
      </c>
      <c r="P62" s="30">
        <f>SUM(D62:O62)</f>
        <v>18000</v>
      </c>
    </row>
    <row r="63" spans="1:68" ht="13.5" customHeight="1">
      <c r="A63" s="24" t="s">
        <v>0</v>
      </c>
      <c r="B63" s="129"/>
      <c r="C63" s="26"/>
      <c r="D63" s="59">
        <f>SUM(D62)</f>
        <v>1500</v>
      </c>
      <c r="E63" s="59">
        <f t="shared" ref="E63:F63" si="4">SUM(E62)</f>
        <v>1500</v>
      </c>
      <c r="F63" s="75">
        <f t="shared" si="4"/>
        <v>1500</v>
      </c>
      <c r="G63" s="59">
        <f>SUM(G62)</f>
        <v>1500</v>
      </c>
      <c r="H63" s="59">
        <f>SUM(H62)</f>
        <v>1500</v>
      </c>
      <c r="I63" s="64">
        <f>SUM(I62)</f>
        <v>1500</v>
      </c>
      <c r="J63" s="79">
        <f>SUM(J62)</f>
        <v>1500</v>
      </c>
      <c r="K63" s="79">
        <f>SUM(K62:K62)</f>
        <v>1500</v>
      </c>
      <c r="L63" s="75">
        <f t="shared" ref="L63:O63" si="5">SUM(L62:L62)</f>
        <v>1500</v>
      </c>
      <c r="M63" s="64">
        <f t="shared" si="5"/>
        <v>1500</v>
      </c>
      <c r="N63" s="64">
        <f t="shared" si="5"/>
        <v>1500</v>
      </c>
      <c r="O63" s="64">
        <f t="shared" si="5"/>
        <v>1500</v>
      </c>
      <c r="P63" s="30">
        <f>SUM(P62:P62)</f>
        <v>18000</v>
      </c>
    </row>
    <row r="64" spans="1:68" s="106" customFormat="1" ht="13.5" customHeight="1">
      <c r="A64" s="2"/>
      <c r="B64" s="141"/>
      <c r="C64" s="15"/>
      <c r="D64" s="63"/>
      <c r="E64" s="63"/>
      <c r="F64" s="78"/>
      <c r="G64" s="63"/>
      <c r="H64" s="63"/>
      <c r="I64" s="63"/>
      <c r="J64" s="78"/>
      <c r="K64" s="78"/>
      <c r="L64" s="78"/>
      <c r="M64" s="63"/>
      <c r="N64" s="63"/>
      <c r="O64" s="63"/>
      <c r="P64" s="6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105"/>
    </row>
    <row r="65" spans="1:16" ht="13.5" customHeight="1">
      <c r="A65" s="154" t="s">
        <v>4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6"/>
    </row>
    <row r="66" spans="1:16" ht="13.5" customHeight="1">
      <c r="A66" s="19" t="s">
        <v>171</v>
      </c>
      <c r="B66" s="128" t="s">
        <v>139</v>
      </c>
      <c r="C66" s="21" t="s">
        <v>78</v>
      </c>
      <c r="D66" s="66">
        <v>80</v>
      </c>
      <c r="E66" s="57">
        <v>80</v>
      </c>
      <c r="F66" s="74">
        <v>80</v>
      </c>
      <c r="G66" s="57">
        <v>80</v>
      </c>
      <c r="H66" s="57">
        <v>80</v>
      </c>
      <c r="I66" s="57">
        <v>80</v>
      </c>
      <c r="J66" s="74">
        <v>80</v>
      </c>
      <c r="K66" s="74">
        <v>80</v>
      </c>
      <c r="L66" s="81">
        <v>80</v>
      </c>
      <c r="M66" s="57">
        <v>80</v>
      </c>
      <c r="N66" s="57">
        <v>80</v>
      </c>
      <c r="O66" s="57">
        <v>80</v>
      </c>
      <c r="P66" s="20">
        <f>SUM(D66:O66)</f>
        <v>960</v>
      </c>
    </row>
    <row r="67" spans="1:16" ht="13.5" customHeight="1">
      <c r="A67" s="24" t="s">
        <v>0</v>
      </c>
      <c r="B67" s="129"/>
      <c r="C67" s="26"/>
      <c r="D67" s="59">
        <f>SUM(D66:D66)</f>
        <v>80</v>
      </c>
      <c r="E67" s="59">
        <f>SUM(E66:E66)</f>
        <v>80</v>
      </c>
      <c r="F67" s="75">
        <f>SUM(F66:F66)</f>
        <v>80</v>
      </c>
      <c r="G67" s="59">
        <f>SUM(G66)</f>
        <v>80</v>
      </c>
      <c r="H67" s="64">
        <v>80</v>
      </c>
      <c r="I67" s="64">
        <f>SUM(I66)</f>
        <v>80</v>
      </c>
      <c r="J67" s="79">
        <f>SUM(J66)</f>
        <v>80</v>
      </c>
      <c r="K67" s="79">
        <f>K66</f>
        <v>80</v>
      </c>
      <c r="L67" s="75">
        <f t="shared" ref="L67:O67" si="6">SUM(L66:L66)</f>
        <v>80</v>
      </c>
      <c r="M67" s="64">
        <f t="shared" si="6"/>
        <v>80</v>
      </c>
      <c r="N67" s="64">
        <f t="shared" si="6"/>
        <v>80</v>
      </c>
      <c r="O67" s="64">
        <f t="shared" si="6"/>
        <v>80</v>
      </c>
      <c r="P67" s="20">
        <f>SUM(D67:O67)</f>
        <v>960</v>
      </c>
    </row>
    <row r="68" spans="1:16" ht="13.5" customHeight="1">
      <c r="A68" s="12"/>
      <c r="B68" s="130"/>
      <c r="C68" s="14"/>
      <c r="D68" s="60"/>
      <c r="E68" s="60"/>
      <c r="F68" s="76"/>
      <c r="G68" s="60"/>
      <c r="H68" s="60"/>
      <c r="I68" s="60"/>
      <c r="J68" s="76"/>
      <c r="K68" s="76"/>
      <c r="L68" s="76"/>
      <c r="M68" s="60"/>
      <c r="N68" s="60"/>
      <c r="O68" s="60"/>
      <c r="P68" s="5"/>
    </row>
    <row r="69" spans="1:16" ht="13.5" customHeight="1">
      <c r="A69" s="154" t="s">
        <v>93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6"/>
    </row>
    <row r="70" spans="1:16" ht="13.5" customHeight="1">
      <c r="A70" s="36" t="s">
        <v>172</v>
      </c>
      <c r="B70" s="128" t="s">
        <v>95</v>
      </c>
      <c r="C70" s="21" t="s">
        <v>94</v>
      </c>
      <c r="D70" s="66">
        <v>2000</v>
      </c>
      <c r="E70" s="57">
        <v>2000</v>
      </c>
      <c r="F70" s="74">
        <v>2000</v>
      </c>
      <c r="G70" s="57">
        <v>2000</v>
      </c>
      <c r="H70" s="57">
        <v>2000</v>
      </c>
      <c r="I70" s="57">
        <v>2000</v>
      </c>
      <c r="J70" s="74">
        <v>2000</v>
      </c>
      <c r="K70" s="74">
        <v>2000</v>
      </c>
      <c r="L70" s="81">
        <v>2000</v>
      </c>
      <c r="M70" s="57">
        <v>2000</v>
      </c>
      <c r="N70" s="57">
        <v>2000</v>
      </c>
      <c r="O70" s="57">
        <v>2000</v>
      </c>
      <c r="P70" s="20">
        <f>SUM(D70:O70)</f>
        <v>24000</v>
      </c>
    </row>
    <row r="71" spans="1:16" ht="13.5" customHeight="1">
      <c r="A71" s="37" t="s">
        <v>173</v>
      </c>
      <c r="B71" s="128" t="s">
        <v>100</v>
      </c>
      <c r="C71" s="21" t="s">
        <v>99</v>
      </c>
      <c r="D71" s="32">
        <v>950.4</v>
      </c>
      <c r="E71" s="69">
        <v>0</v>
      </c>
      <c r="F71" s="22">
        <v>0</v>
      </c>
      <c r="G71" s="22">
        <v>0</v>
      </c>
      <c r="H71" s="57">
        <v>0</v>
      </c>
      <c r="I71" s="57">
        <v>0</v>
      </c>
      <c r="J71" s="74">
        <v>0</v>
      </c>
      <c r="K71" s="74">
        <v>0</v>
      </c>
      <c r="L71" s="81">
        <v>0</v>
      </c>
      <c r="M71" s="81">
        <v>0</v>
      </c>
      <c r="N71" s="81">
        <v>0</v>
      </c>
      <c r="O71" s="57">
        <v>221.34</v>
      </c>
      <c r="P71" s="20">
        <f t="shared" ref="P71:P72" si="7">SUM(D71:O71)</f>
        <v>1171.74</v>
      </c>
    </row>
    <row r="72" spans="1:16" ht="13.5" customHeight="1">
      <c r="A72" s="24" t="s">
        <v>0</v>
      </c>
      <c r="B72" s="129"/>
      <c r="C72" s="25"/>
      <c r="D72" s="59">
        <f t="shared" ref="D72:F72" si="8">SUM(D70:D71)</f>
        <v>2950.4</v>
      </c>
      <c r="E72" s="59">
        <f t="shared" si="8"/>
        <v>2000</v>
      </c>
      <c r="F72" s="75">
        <f t="shared" si="8"/>
        <v>2000</v>
      </c>
      <c r="G72" s="59">
        <f>SUM(G70:G71)</f>
        <v>2000</v>
      </c>
      <c r="H72" s="59">
        <f>SUM(H70:H71)</f>
        <v>2000</v>
      </c>
      <c r="I72" s="59">
        <f>SUM(I70:I71)</f>
        <v>2000</v>
      </c>
      <c r="J72" s="75">
        <f>SUM(J70:J71)</f>
        <v>2000</v>
      </c>
      <c r="K72" s="75">
        <f>SUM(K70:K71)</f>
        <v>2000</v>
      </c>
      <c r="L72" s="75">
        <f t="shared" ref="L72:O72" si="9">SUM(L70+L71)</f>
        <v>2000</v>
      </c>
      <c r="M72" s="75">
        <f t="shared" si="9"/>
        <v>2000</v>
      </c>
      <c r="N72" s="59">
        <f t="shared" si="9"/>
        <v>2000</v>
      </c>
      <c r="O72" s="59">
        <f t="shared" si="9"/>
        <v>2221.34</v>
      </c>
      <c r="P72" s="20">
        <f t="shared" si="7"/>
        <v>25171.74</v>
      </c>
    </row>
    <row r="73" spans="1:16" ht="13.5" customHeight="1">
      <c r="A73" s="12"/>
      <c r="B73" s="130"/>
      <c r="D73" s="60"/>
      <c r="E73" s="60"/>
      <c r="F73" s="76"/>
      <c r="G73" s="60"/>
      <c r="H73" s="60"/>
      <c r="I73" s="60"/>
      <c r="J73" s="76"/>
      <c r="K73" s="76"/>
      <c r="L73" s="76"/>
      <c r="M73" s="60"/>
      <c r="N73" s="60"/>
      <c r="O73" s="60"/>
      <c r="P73" s="5"/>
    </row>
    <row r="74" spans="1:16" ht="13.5" customHeight="1">
      <c r="A74" s="154" t="s">
        <v>5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6"/>
    </row>
    <row r="75" spans="1:16" ht="13.5" customHeight="1">
      <c r="A75" s="19" t="s">
        <v>174</v>
      </c>
      <c r="B75" s="128" t="s">
        <v>79</v>
      </c>
      <c r="C75" s="23" t="s">
        <v>111</v>
      </c>
      <c r="D75" s="32">
        <v>7783.86</v>
      </c>
      <c r="E75" s="58">
        <v>6899.76</v>
      </c>
      <c r="F75" s="22">
        <v>7930.86</v>
      </c>
      <c r="G75" s="58">
        <v>8585.7000000000007</v>
      </c>
      <c r="H75" s="57">
        <v>8125.74</v>
      </c>
      <c r="I75" s="58">
        <v>7110.6</v>
      </c>
      <c r="J75" s="74">
        <v>6321.924</v>
      </c>
      <c r="K75" s="22">
        <v>7582.26</v>
      </c>
      <c r="L75" s="71">
        <v>6291.6</v>
      </c>
      <c r="M75" s="58">
        <v>5973.24</v>
      </c>
      <c r="N75" s="58">
        <v>3088.26</v>
      </c>
      <c r="O75" s="58">
        <v>2402.8200000000002</v>
      </c>
      <c r="P75" s="20">
        <f>SUM(D75:O75)</f>
        <v>78096.624000000011</v>
      </c>
    </row>
    <row r="76" spans="1:16" ht="13.5" customHeight="1">
      <c r="A76" s="24" t="s">
        <v>0</v>
      </c>
      <c r="B76" s="129"/>
      <c r="C76" s="25"/>
      <c r="D76" s="59">
        <f t="shared" ref="D76:I76" si="10">SUM(D75)</f>
        <v>7783.86</v>
      </c>
      <c r="E76" s="59">
        <f t="shared" si="10"/>
        <v>6899.76</v>
      </c>
      <c r="F76" s="75">
        <f t="shared" si="10"/>
        <v>7930.86</v>
      </c>
      <c r="G76" s="59">
        <f t="shared" si="10"/>
        <v>8585.7000000000007</v>
      </c>
      <c r="H76" s="64">
        <f t="shared" si="10"/>
        <v>8125.74</v>
      </c>
      <c r="I76" s="64">
        <f t="shared" si="10"/>
        <v>7110.6</v>
      </c>
      <c r="J76" s="79">
        <f>SUM(J75)</f>
        <v>6321.924</v>
      </c>
      <c r="K76" s="79">
        <f>K75</f>
        <v>7582.26</v>
      </c>
      <c r="L76" s="75">
        <f t="shared" ref="L76:O76" si="11">SUM(L75:L75)</f>
        <v>6291.6</v>
      </c>
      <c r="M76" s="64">
        <f t="shared" si="11"/>
        <v>5973.24</v>
      </c>
      <c r="N76" s="64">
        <f t="shared" si="11"/>
        <v>3088.26</v>
      </c>
      <c r="O76" s="64">
        <f t="shared" si="11"/>
        <v>2402.8200000000002</v>
      </c>
      <c r="P76" s="20">
        <f>SUM(D76:O76)</f>
        <v>78096.624000000011</v>
      </c>
    </row>
    <row r="77" spans="1:16" ht="13.5" customHeight="1">
      <c r="A77" s="12"/>
      <c r="B77" s="130"/>
      <c r="D77" s="60"/>
      <c r="E77" s="60"/>
      <c r="F77" s="76"/>
      <c r="G77" s="60"/>
      <c r="H77" s="60"/>
      <c r="I77" s="60"/>
      <c r="J77" s="76"/>
      <c r="K77" s="76"/>
      <c r="L77" s="76"/>
      <c r="M77" s="60"/>
      <c r="N77" s="60"/>
      <c r="O77" s="60"/>
      <c r="P77" s="5"/>
    </row>
    <row r="78" spans="1:16" ht="13.5" customHeight="1">
      <c r="A78" s="154" t="s">
        <v>6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6"/>
    </row>
    <row r="79" spans="1:16" ht="13.5" customHeight="1">
      <c r="A79" s="19" t="s">
        <v>175</v>
      </c>
      <c r="B79" s="128" t="s">
        <v>96</v>
      </c>
      <c r="C79" s="23" t="s">
        <v>97</v>
      </c>
      <c r="D79" s="66">
        <v>0</v>
      </c>
      <c r="E79" s="57">
        <v>164.95</v>
      </c>
      <c r="F79" s="57">
        <v>0</v>
      </c>
      <c r="G79" s="57">
        <v>0</v>
      </c>
      <c r="H79" s="57">
        <v>615.39</v>
      </c>
      <c r="I79" s="57">
        <v>685.45</v>
      </c>
      <c r="J79" s="74">
        <v>0</v>
      </c>
      <c r="K79" s="74">
        <v>569.1</v>
      </c>
      <c r="L79" s="81">
        <v>533.83000000000004</v>
      </c>
      <c r="M79" s="57">
        <v>0</v>
      </c>
      <c r="N79" s="57">
        <v>950.57</v>
      </c>
      <c r="O79" s="57">
        <v>0</v>
      </c>
      <c r="P79" s="20">
        <f>SUM(D79:O79)</f>
        <v>3519.29</v>
      </c>
    </row>
    <row r="80" spans="1:16" ht="13.5" customHeight="1">
      <c r="A80" s="24" t="s">
        <v>0</v>
      </c>
      <c r="B80" s="129"/>
      <c r="C80" s="25"/>
      <c r="D80" s="59">
        <f>D79</f>
        <v>0</v>
      </c>
      <c r="E80" s="59">
        <f>E79</f>
        <v>164.95</v>
      </c>
      <c r="F80" s="75">
        <f t="shared" ref="F80:M80" si="12">F79</f>
        <v>0</v>
      </c>
      <c r="G80" s="59">
        <f t="shared" si="12"/>
        <v>0</v>
      </c>
      <c r="H80" s="59">
        <f t="shared" si="12"/>
        <v>615.39</v>
      </c>
      <c r="I80" s="59">
        <f t="shared" si="12"/>
        <v>685.45</v>
      </c>
      <c r="J80" s="75">
        <f t="shared" si="12"/>
        <v>0</v>
      </c>
      <c r="K80" s="59">
        <f t="shared" si="12"/>
        <v>569.1</v>
      </c>
      <c r="L80" s="75">
        <f t="shared" si="12"/>
        <v>533.83000000000004</v>
      </c>
      <c r="M80" s="59">
        <f t="shared" si="12"/>
        <v>0</v>
      </c>
      <c r="N80" s="59">
        <v>950.57</v>
      </c>
      <c r="O80" s="59">
        <v>0</v>
      </c>
      <c r="P80" s="20">
        <f>SUM(D80:O80)</f>
        <v>3519.29</v>
      </c>
    </row>
    <row r="81" spans="1:106" ht="13.5" customHeight="1">
      <c r="A81" s="12"/>
      <c r="B81" s="130"/>
      <c r="D81" s="60"/>
      <c r="E81" s="60"/>
      <c r="F81" s="76"/>
      <c r="G81" s="60"/>
      <c r="H81" s="60"/>
      <c r="I81" s="60"/>
      <c r="J81" s="76"/>
      <c r="K81" s="76"/>
      <c r="L81" s="76"/>
      <c r="M81" s="60"/>
      <c r="N81" s="60"/>
      <c r="O81" s="60"/>
      <c r="P81" s="5"/>
    </row>
    <row r="82" spans="1:106" s="107" customFormat="1" ht="13.5" customHeight="1">
      <c r="A82" s="151" t="s">
        <v>215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3"/>
    </row>
    <row r="83" spans="1:106" ht="13.5" customHeight="1">
      <c r="A83" s="39" t="s">
        <v>216</v>
      </c>
      <c r="B83" s="128" t="s">
        <v>243</v>
      </c>
      <c r="C83" s="23" t="s">
        <v>242</v>
      </c>
      <c r="D83" s="66" t="s">
        <v>210</v>
      </c>
      <c r="E83" s="57" t="s">
        <v>210</v>
      </c>
      <c r="F83" s="74" t="s">
        <v>210</v>
      </c>
      <c r="G83" s="74" t="s">
        <v>210</v>
      </c>
      <c r="H83" s="57">
        <v>35113.339999999997</v>
      </c>
      <c r="I83" s="57">
        <v>35000</v>
      </c>
      <c r="J83" s="22">
        <v>35226.660000000003</v>
      </c>
      <c r="K83" s="74">
        <v>0</v>
      </c>
      <c r="L83" s="74">
        <v>25380.74</v>
      </c>
      <c r="M83" s="74">
        <v>0</v>
      </c>
      <c r="N83" s="74">
        <v>0</v>
      </c>
      <c r="O83" s="74">
        <v>0</v>
      </c>
      <c r="P83" s="27">
        <f>SUM(D83:O83)</f>
        <v>130720.74</v>
      </c>
      <c r="Q83" s="108"/>
    </row>
    <row r="84" spans="1:106" ht="13.5" customHeight="1">
      <c r="A84" s="24" t="s">
        <v>0</v>
      </c>
      <c r="B84" s="129"/>
      <c r="C84" s="25"/>
      <c r="D84" s="59">
        <f>SUM(D83)</f>
        <v>0</v>
      </c>
      <c r="E84" s="59">
        <f>SUM(E83)</f>
        <v>0</v>
      </c>
      <c r="F84" s="59">
        <f>SUM(F83)</f>
        <v>0</v>
      </c>
      <c r="G84" s="59">
        <f>SUM(G83)</f>
        <v>0</v>
      </c>
      <c r="H84" s="59">
        <f>SUM(H83)</f>
        <v>35113.339999999997</v>
      </c>
      <c r="I84" s="59">
        <f>I83</f>
        <v>35000</v>
      </c>
      <c r="J84" s="75">
        <f>J83</f>
        <v>35226.660000000003</v>
      </c>
      <c r="K84" s="75">
        <f>K83</f>
        <v>0</v>
      </c>
      <c r="L84" s="75">
        <f>L83</f>
        <v>25380.74</v>
      </c>
      <c r="M84" s="59">
        <v>0</v>
      </c>
      <c r="N84" s="59">
        <v>0</v>
      </c>
      <c r="O84" s="59">
        <v>0</v>
      </c>
      <c r="P84" s="27">
        <f>SUM(D84:O84)</f>
        <v>130720.74</v>
      </c>
    </row>
    <row r="85" spans="1:106" ht="13.5" customHeight="1">
      <c r="A85" s="12"/>
      <c r="B85" s="130"/>
      <c r="D85" s="60"/>
      <c r="E85" s="60"/>
      <c r="F85" s="76"/>
      <c r="G85" s="60"/>
      <c r="H85" s="60"/>
      <c r="I85" s="60"/>
      <c r="J85" s="76"/>
      <c r="K85" s="76"/>
      <c r="L85" s="76"/>
      <c r="M85" s="60"/>
      <c r="N85" s="60"/>
      <c r="O85" s="60"/>
      <c r="P85" s="5"/>
    </row>
    <row r="86" spans="1:106" s="107" customFormat="1" ht="13.5" customHeight="1">
      <c r="A86" s="151" t="s">
        <v>88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3"/>
    </row>
    <row r="87" spans="1:106" ht="13.5" customHeight="1">
      <c r="A87" s="39" t="s">
        <v>164</v>
      </c>
      <c r="B87" s="128" t="s">
        <v>91</v>
      </c>
      <c r="C87" s="23" t="s">
        <v>92</v>
      </c>
      <c r="D87" s="66">
        <v>1470</v>
      </c>
      <c r="E87" s="57">
        <v>1470</v>
      </c>
      <c r="F87" s="74">
        <v>1470</v>
      </c>
      <c r="G87" s="57">
        <v>1470</v>
      </c>
      <c r="H87" s="57">
        <v>1470</v>
      </c>
      <c r="I87" s="57">
        <v>1470</v>
      </c>
      <c r="J87" s="74">
        <v>1470</v>
      </c>
      <c r="K87" s="74">
        <v>1470</v>
      </c>
      <c r="L87" s="74">
        <v>1470</v>
      </c>
      <c r="M87" s="57">
        <v>1470</v>
      </c>
      <c r="N87" s="57">
        <v>1470</v>
      </c>
      <c r="O87" s="57">
        <v>1470</v>
      </c>
      <c r="P87" s="27">
        <f>SUM(D87:O87)</f>
        <v>17640</v>
      </c>
      <c r="Q87" s="108"/>
    </row>
    <row r="88" spans="1:106" ht="13.5" customHeight="1">
      <c r="A88" s="24" t="s">
        <v>0</v>
      </c>
      <c r="B88" s="129"/>
      <c r="C88" s="25"/>
      <c r="D88" s="59">
        <f>SUM(D87)</f>
        <v>1470</v>
      </c>
      <c r="E88" s="59">
        <f>SUM(E87)</f>
        <v>1470</v>
      </c>
      <c r="F88" s="75">
        <f>SUM(F87)</f>
        <v>1470</v>
      </c>
      <c r="G88" s="59">
        <f>SUM(G87)</f>
        <v>1470</v>
      </c>
      <c r="H88" s="59">
        <f>SUM(H87)</f>
        <v>1470</v>
      </c>
      <c r="I88" s="59">
        <f>I87</f>
        <v>1470</v>
      </c>
      <c r="J88" s="75">
        <f>J87</f>
        <v>1470</v>
      </c>
      <c r="K88" s="75">
        <f>K87</f>
        <v>1470</v>
      </c>
      <c r="L88" s="75">
        <f>L87</f>
        <v>1470</v>
      </c>
      <c r="M88" s="59">
        <f>M87</f>
        <v>1470</v>
      </c>
      <c r="N88" s="59">
        <v>1470</v>
      </c>
      <c r="O88" s="59">
        <f>O87</f>
        <v>1470</v>
      </c>
      <c r="P88" s="27">
        <f>SUM(D88:O88)</f>
        <v>17640</v>
      </c>
    </row>
    <row r="89" spans="1:106" s="106" customFormat="1" ht="13.5" customHeight="1">
      <c r="A89" s="2"/>
      <c r="B89" s="141"/>
      <c r="C89" s="15"/>
      <c r="D89" s="63"/>
      <c r="E89" s="63"/>
      <c r="F89" s="78"/>
      <c r="G89" s="63"/>
      <c r="H89" s="63"/>
      <c r="I89" s="63"/>
      <c r="J89" s="78"/>
      <c r="K89" s="78"/>
      <c r="L89" s="78"/>
      <c r="M89" s="63"/>
      <c r="N89" s="63"/>
      <c r="O89" s="63"/>
      <c r="P89" s="6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ht="13.5" customHeight="1">
      <c r="A90" s="154" t="s">
        <v>7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6"/>
    </row>
    <row r="91" spans="1:106" ht="13.5" customHeight="1">
      <c r="A91" s="19" t="s">
        <v>176</v>
      </c>
      <c r="B91" s="128" t="s">
        <v>119</v>
      </c>
      <c r="C91" s="23" t="s">
        <v>80</v>
      </c>
      <c r="D91" s="66">
        <v>1850</v>
      </c>
      <c r="E91" s="57">
        <v>1850</v>
      </c>
      <c r="F91" s="74">
        <v>1850</v>
      </c>
      <c r="G91" s="57">
        <v>1850</v>
      </c>
      <c r="H91" s="57">
        <v>1850</v>
      </c>
      <c r="I91" s="57">
        <v>1850</v>
      </c>
      <c r="J91" s="74">
        <v>1850</v>
      </c>
      <c r="K91" s="74">
        <v>1850</v>
      </c>
      <c r="L91" s="74">
        <v>1850</v>
      </c>
      <c r="M91" s="57">
        <v>1850</v>
      </c>
      <c r="N91" s="57">
        <v>1850</v>
      </c>
      <c r="O91" s="57">
        <v>1850</v>
      </c>
      <c r="P91" s="20">
        <f>SUM(D91:O91)</f>
        <v>22200</v>
      </c>
    </row>
    <row r="92" spans="1:106" ht="13.5" customHeight="1">
      <c r="A92" s="19" t="s">
        <v>177</v>
      </c>
      <c r="B92" s="128" t="s">
        <v>144</v>
      </c>
      <c r="C92" s="23" t="s">
        <v>145</v>
      </c>
      <c r="D92" s="66">
        <v>778.38</v>
      </c>
      <c r="E92" s="57">
        <v>778.38</v>
      </c>
      <c r="F92" s="74">
        <v>778.38</v>
      </c>
      <c r="G92" s="57">
        <v>778.38</v>
      </c>
      <c r="H92" s="57">
        <v>778.38</v>
      </c>
      <c r="I92" s="57">
        <v>778.38</v>
      </c>
      <c r="J92" s="74">
        <v>778.38</v>
      </c>
      <c r="K92" s="74">
        <v>778.38</v>
      </c>
      <c r="L92" s="74">
        <v>778.38</v>
      </c>
      <c r="M92" s="57">
        <v>778.38</v>
      </c>
      <c r="N92" s="57">
        <v>778.38</v>
      </c>
      <c r="O92" s="57">
        <v>778.38</v>
      </c>
      <c r="P92" s="20">
        <f t="shared" ref="P92:P95" si="13">SUM(D92:O92)</f>
        <v>9340.56</v>
      </c>
    </row>
    <row r="93" spans="1:106" ht="13.5" customHeight="1">
      <c r="A93" s="19" t="s">
        <v>178</v>
      </c>
      <c r="B93" s="128" t="s">
        <v>131</v>
      </c>
      <c r="C93" s="23" t="s">
        <v>132</v>
      </c>
      <c r="D93" s="66">
        <v>10979.96</v>
      </c>
      <c r="E93" s="57">
        <v>10979.96</v>
      </c>
      <c r="F93" s="74">
        <v>10979.96</v>
      </c>
      <c r="G93" s="57">
        <v>10979.96</v>
      </c>
      <c r="H93" s="57">
        <v>10979.96</v>
      </c>
      <c r="I93" s="57">
        <v>10979.96</v>
      </c>
      <c r="J93" s="74">
        <v>10979.96</v>
      </c>
      <c r="K93" s="74">
        <v>10979.96</v>
      </c>
      <c r="L93" s="81">
        <v>12041.72</v>
      </c>
      <c r="M93" s="57">
        <v>12041.72</v>
      </c>
      <c r="N93" s="57">
        <v>12041.72</v>
      </c>
      <c r="O93" s="57">
        <v>12041.72</v>
      </c>
      <c r="P93" s="20">
        <f t="shared" si="13"/>
        <v>136006.56</v>
      </c>
    </row>
    <row r="94" spans="1:106" ht="13.5" customHeight="1">
      <c r="A94" s="19" t="s">
        <v>244</v>
      </c>
      <c r="B94" s="128" t="s">
        <v>245</v>
      </c>
      <c r="C94" s="23" t="s">
        <v>246</v>
      </c>
      <c r="D94" s="66">
        <v>0</v>
      </c>
      <c r="E94" s="57">
        <v>0</v>
      </c>
      <c r="F94" s="74">
        <v>0</v>
      </c>
      <c r="G94" s="57">
        <v>0</v>
      </c>
      <c r="H94" s="57">
        <v>954.55</v>
      </c>
      <c r="I94" s="74" t="s">
        <v>259</v>
      </c>
      <c r="J94" s="74" t="s">
        <v>259</v>
      </c>
      <c r="K94" s="74" t="s">
        <v>259</v>
      </c>
      <c r="L94" s="74" t="s">
        <v>259</v>
      </c>
      <c r="M94" s="74" t="s">
        <v>259</v>
      </c>
      <c r="N94" s="74" t="s">
        <v>259</v>
      </c>
      <c r="O94" s="74" t="s">
        <v>259</v>
      </c>
      <c r="P94" s="20">
        <f t="shared" si="13"/>
        <v>954.55</v>
      </c>
    </row>
    <row r="95" spans="1:106" ht="13.5" customHeight="1">
      <c r="A95" s="24" t="s">
        <v>0</v>
      </c>
      <c r="B95" s="129"/>
      <c r="C95" s="25"/>
      <c r="D95" s="59">
        <f t="shared" ref="D95:I95" si="14">SUM(D91:D94)</f>
        <v>13608.34</v>
      </c>
      <c r="E95" s="59">
        <f t="shared" si="14"/>
        <v>13608.34</v>
      </c>
      <c r="F95" s="75">
        <f t="shared" si="14"/>
        <v>13608.34</v>
      </c>
      <c r="G95" s="59">
        <f t="shared" si="14"/>
        <v>13608.34</v>
      </c>
      <c r="H95" s="59">
        <f t="shared" si="14"/>
        <v>14562.89</v>
      </c>
      <c r="I95" s="59">
        <f t="shared" si="14"/>
        <v>13608.34</v>
      </c>
      <c r="J95" s="75">
        <f>SUM(J91+J92+J93)</f>
        <v>13608.34</v>
      </c>
      <c r="K95" s="75">
        <f>SUM(K91:K93)</f>
        <v>13608.34</v>
      </c>
      <c r="L95" s="59">
        <f>SUM(L91:L94)</f>
        <v>14670.099999999999</v>
      </c>
      <c r="M95" s="59">
        <f>SUM(M91:M94)</f>
        <v>14670.099999999999</v>
      </c>
      <c r="N95" s="59">
        <f>SUM(N91:N94)</f>
        <v>14670.099999999999</v>
      </c>
      <c r="O95" s="59">
        <f>SUM(O91:O94)</f>
        <v>14670.099999999999</v>
      </c>
      <c r="P95" s="20">
        <f t="shared" si="13"/>
        <v>168501.67</v>
      </c>
    </row>
    <row r="96" spans="1:106" ht="13.5" customHeight="1">
      <c r="A96" s="38"/>
      <c r="B96" s="130"/>
      <c r="D96" s="60"/>
      <c r="E96" s="60"/>
      <c r="F96" s="76"/>
      <c r="G96" s="60"/>
      <c r="H96" s="60"/>
      <c r="I96" s="60"/>
      <c r="J96" s="76"/>
      <c r="K96" s="76"/>
      <c r="L96" s="76"/>
      <c r="M96" s="60"/>
      <c r="N96" s="60"/>
      <c r="O96" s="60"/>
      <c r="P96" s="41"/>
    </row>
    <row r="97" spans="1:154" ht="13.5" customHeight="1">
      <c r="A97" s="154" t="s">
        <v>141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6"/>
    </row>
    <row r="98" spans="1:154" ht="13.5" customHeight="1">
      <c r="A98" s="19" t="s">
        <v>179</v>
      </c>
      <c r="B98" s="128" t="s">
        <v>142</v>
      </c>
      <c r="C98" s="23" t="s">
        <v>143</v>
      </c>
      <c r="D98" s="66">
        <v>5512.32</v>
      </c>
      <c r="E98" s="57">
        <v>5512.32</v>
      </c>
      <c r="F98" s="74">
        <v>7000</v>
      </c>
      <c r="G98" s="57">
        <v>7000</v>
      </c>
      <c r="H98" s="57">
        <v>7000</v>
      </c>
      <c r="I98" s="57">
        <v>7000</v>
      </c>
      <c r="J98" s="74">
        <v>7000</v>
      </c>
      <c r="K98" s="74">
        <v>7000</v>
      </c>
      <c r="L98" s="74">
        <v>7000</v>
      </c>
      <c r="M98" s="57">
        <v>7000</v>
      </c>
      <c r="N98" s="57">
        <v>7557.25</v>
      </c>
      <c r="O98" s="57">
        <v>7557.25</v>
      </c>
      <c r="P98" s="20">
        <f>SUM(D98:O98)</f>
        <v>82139.14</v>
      </c>
    </row>
    <row r="99" spans="1:154" ht="13.5" customHeight="1">
      <c r="A99" s="24" t="s">
        <v>0</v>
      </c>
      <c r="B99" s="129"/>
      <c r="C99" s="25"/>
      <c r="D99" s="59">
        <f t="shared" ref="D99:J99" si="15">SUM(D98)</f>
        <v>5512.32</v>
      </c>
      <c r="E99" s="59">
        <f t="shared" si="15"/>
        <v>5512.32</v>
      </c>
      <c r="F99" s="75">
        <f t="shared" si="15"/>
        <v>7000</v>
      </c>
      <c r="G99" s="59">
        <f t="shared" si="15"/>
        <v>7000</v>
      </c>
      <c r="H99" s="59">
        <f t="shared" si="15"/>
        <v>7000</v>
      </c>
      <c r="I99" s="59">
        <f t="shared" si="15"/>
        <v>7000</v>
      </c>
      <c r="J99" s="75">
        <f t="shared" si="15"/>
        <v>7000</v>
      </c>
      <c r="K99" s="75">
        <f>K98</f>
        <v>7000</v>
      </c>
      <c r="L99" s="75">
        <f>L98</f>
        <v>7000</v>
      </c>
      <c r="M99" s="59">
        <f>M98</f>
        <v>7000</v>
      </c>
      <c r="N99" s="59">
        <f>SUM(N98)</f>
        <v>7557.25</v>
      </c>
      <c r="O99" s="59">
        <f>SUM(O98)</f>
        <v>7557.25</v>
      </c>
      <c r="P99" s="20">
        <f>SUM(D99:O99)</f>
        <v>82139.14</v>
      </c>
    </row>
    <row r="100" spans="1:154" ht="13.5" customHeight="1">
      <c r="A100" s="38"/>
      <c r="B100" s="91"/>
      <c r="C100" s="42"/>
      <c r="D100" s="42"/>
      <c r="E100" s="42"/>
      <c r="F100" s="91"/>
      <c r="G100" s="42"/>
      <c r="H100" s="42"/>
      <c r="I100" s="42"/>
      <c r="J100" s="91"/>
      <c r="K100" s="76"/>
      <c r="L100" s="91"/>
      <c r="M100" s="42"/>
      <c r="N100" s="42"/>
      <c r="O100" s="42"/>
      <c r="P100" s="49"/>
    </row>
    <row r="101" spans="1:154" ht="13.5" customHeight="1">
      <c r="A101" s="154" t="s">
        <v>17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6"/>
    </row>
    <row r="102" spans="1:154" ht="13.5" customHeight="1">
      <c r="A102" s="39" t="s">
        <v>180</v>
      </c>
      <c r="B102" s="142" t="s">
        <v>85</v>
      </c>
      <c r="C102" s="21" t="s">
        <v>84</v>
      </c>
      <c r="D102" s="67">
        <v>2300</v>
      </c>
      <c r="E102" s="65">
        <v>2300</v>
      </c>
      <c r="F102" s="80">
        <v>2442</v>
      </c>
      <c r="G102" s="65">
        <v>2642</v>
      </c>
      <c r="H102" s="65">
        <v>2642</v>
      </c>
      <c r="I102" s="65">
        <v>2642</v>
      </c>
      <c r="J102" s="80">
        <v>2642</v>
      </c>
      <c r="K102" s="80">
        <v>2642</v>
      </c>
      <c r="L102" s="80">
        <v>2642</v>
      </c>
      <c r="M102" s="65">
        <v>2642</v>
      </c>
      <c r="N102" s="65">
        <v>2642</v>
      </c>
      <c r="O102" s="65">
        <v>2642</v>
      </c>
      <c r="P102" s="20">
        <f>SUM(D102:O102)</f>
        <v>30820</v>
      </c>
    </row>
    <row r="103" spans="1:154" ht="13.5" customHeight="1">
      <c r="A103" s="28" t="s">
        <v>124</v>
      </c>
      <c r="B103" s="143" t="s">
        <v>125</v>
      </c>
      <c r="C103" s="21" t="s">
        <v>126</v>
      </c>
      <c r="D103" s="69">
        <v>7050</v>
      </c>
      <c r="E103" s="34">
        <v>53400</v>
      </c>
      <c r="F103" s="89">
        <v>14400</v>
      </c>
      <c r="G103" s="65">
        <v>14100</v>
      </c>
      <c r="H103" s="65">
        <v>14250</v>
      </c>
      <c r="I103" s="114">
        <v>14400</v>
      </c>
      <c r="J103" s="113">
        <v>15150</v>
      </c>
      <c r="K103" s="80">
        <v>14550</v>
      </c>
      <c r="L103" s="82">
        <v>15000</v>
      </c>
      <c r="M103" s="65">
        <v>6900</v>
      </c>
      <c r="N103" s="65">
        <v>7200</v>
      </c>
      <c r="O103" s="65">
        <v>7050</v>
      </c>
      <c r="P103" s="20">
        <f t="shared" ref="P103:P105" si="16">SUM(D103:O103)</f>
        <v>183450</v>
      </c>
    </row>
    <row r="104" spans="1:154" ht="13.5" customHeight="1">
      <c r="A104" s="85" t="s">
        <v>266</v>
      </c>
      <c r="B104" s="142" t="s">
        <v>240</v>
      </c>
      <c r="C104" s="21" t="s">
        <v>241</v>
      </c>
      <c r="D104" s="66">
        <v>63000</v>
      </c>
      <c r="E104" s="65">
        <v>63000</v>
      </c>
      <c r="F104" s="80">
        <f>58000+5000</f>
        <v>63000</v>
      </c>
      <c r="G104" s="65">
        <v>63000</v>
      </c>
      <c r="H104" s="65">
        <v>63000</v>
      </c>
      <c r="I104" s="65">
        <f>58000+5000</f>
        <v>63000</v>
      </c>
      <c r="J104" s="81">
        <v>24215</v>
      </c>
      <c r="K104" s="13">
        <v>14604.5</v>
      </c>
      <c r="L104" s="71">
        <f>15165+5469.5</f>
        <v>20634.5</v>
      </c>
      <c r="M104" s="32">
        <v>16134.5</v>
      </c>
      <c r="N104" s="32">
        <v>16134.5</v>
      </c>
      <c r="O104" s="32">
        <f>10665+5469.5</f>
        <v>16134.5</v>
      </c>
      <c r="P104" s="20">
        <f>SUM(D104:O104)</f>
        <v>485857.5</v>
      </c>
    </row>
    <row r="105" spans="1:154" ht="13.5" customHeight="1">
      <c r="A105" s="44" t="s">
        <v>0</v>
      </c>
      <c r="B105" s="129"/>
      <c r="C105" s="25"/>
      <c r="D105" s="59">
        <f>SUM(D102:D104)</f>
        <v>72350</v>
      </c>
      <c r="E105" s="59">
        <f>SUM(E102:E104)</f>
        <v>118700</v>
      </c>
      <c r="F105" s="75">
        <f>F102+F103+F104</f>
        <v>79842</v>
      </c>
      <c r="G105" s="59">
        <f t="shared" ref="G105:M105" si="17">SUM(G102:G104)</f>
        <v>79742</v>
      </c>
      <c r="H105" s="59">
        <f t="shared" si="17"/>
        <v>79892</v>
      </c>
      <c r="I105" s="59">
        <f t="shared" si="17"/>
        <v>80042</v>
      </c>
      <c r="J105" s="112">
        <f t="shared" si="17"/>
        <v>42007</v>
      </c>
      <c r="K105" s="75">
        <f t="shared" si="17"/>
        <v>31796.5</v>
      </c>
      <c r="L105" s="75">
        <f t="shared" si="17"/>
        <v>38276.5</v>
      </c>
      <c r="M105" s="75">
        <f t="shared" si="17"/>
        <v>25676.5</v>
      </c>
      <c r="N105" s="59">
        <f>SUM(N102:N104)</f>
        <v>25976.5</v>
      </c>
      <c r="O105" s="59">
        <f>SUM(O102:O104)</f>
        <v>25826.5</v>
      </c>
      <c r="P105" s="20">
        <f t="shared" si="16"/>
        <v>700127.5</v>
      </c>
    </row>
    <row r="106" spans="1:154" ht="13.5" customHeight="1">
      <c r="A106" s="12"/>
      <c r="B106" s="130"/>
      <c r="D106" s="60"/>
      <c r="E106" s="60"/>
      <c r="F106" s="76"/>
      <c r="G106" s="60"/>
      <c r="H106" s="60"/>
      <c r="I106" s="60"/>
      <c r="J106" s="76"/>
      <c r="K106" s="76"/>
      <c r="L106" s="76"/>
      <c r="M106" s="60"/>
      <c r="N106" s="60"/>
      <c r="O106" s="60"/>
      <c r="P106" s="7"/>
    </row>
    <row r="107" spans="1:154" s="2" customFormat="1" ht="13.5" customHeight="1">
      <c r="A107" s="154" t="s">
        <v>12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6"/>
    </row>
    <row r="108" spans="1:154" ht="13.5" customHeight="1">
      <c r="A108" s="73" t="s">
        <v>181</v>
      </c>
      <c r="B108" s="128" t="s">
        <v>86</v>
      </c>
      <c r="C108" s="23" t="s">
        <v>87</v>
      </c>
      <c r="D108" s="66">
        <v>562.12</v>
      </c>
      <c r="E108" s="66">
        <v>243.15</v>
      </c>
      <c r="F108" s="81">
        <v>506.34</v>
      </c>
      <c r="G108" s="66">
        <v>393.45</v>
      </c>
      <c r="H108" s="66">
        <v>471.94</v>
      </c>
      <c r="I108" s="32">
        <f>454.57+190.38</f>
        <v>644.95000000000005</v>
      </c>
      <c r="J108" s="81">
        <v>308.27999999999997</v>
      </c>
      <c r="K108" s="81">
        <v>591.17999999999995</v>
      </c>
      <c r="L108" s="81">
        <v>301.94</v>
      </c>
      <c r="M108" s="66">
        <v>293.92</v>
      </c>
      <c r="N108" s="66">
        <v>3436.86</v>
      </c>
      <c r="O108" s="66">
        <v>976.01</v>
      </c>
      <c r="P108" s="40">
        <f>SUM(D108:O108)</f>
        <v>8730.14</v>
      </c>
    </row>
    <row r="109" spans="1:154" ht="13.5" customHeight="1">
      <c r="A109" s="24" t="s">
        <v>0</v>
      </c>
      <c r="B109" s="129"/>
      <c r="C109" s="25"/>
      <c r="D109" s="59">
        <f t="shared" ref="D109:I109" si="18">SUM(D108)</f>
        <v>562.12</v>
      </c>
      <c r="E109" s="59">
        <f t="shared" si="18"/>
        <v>243.15</v>
      </c>
      <c r="F109" s="75">
        <f t="shared" si="18"/>
        <v>506.34</v>
      </c>
      <c r="G109" s="59">
        <f t="shared" si="18"/>
        <v>393.45</v>
      </c>
      <c r="H109" s="59">
        <f t="shared" si="18"/>
        <v>471.94</v>
      </c>
      <c r="I109" s="59">
        <f t="shared" si="18"/>
        <v>644.95000000000005</v>
      </c>
      <c r="J109" s="75">
        <f>J108</f>
        <v>308.27999999999997</v>
      </c>
      <c r="K109" s="75">
        <f>SUM(K108)</f>
        <v>591.17999999999995</v>
      </c>
      <c r="L109" s="75">
        <f>L108</f>
        <v>301.94</v>
      </c>
      <c r="M109" s="59">
        <f>M108</f>
        <v>293.92</v>
      </c>
      <c r="N109" s="59">
        <f>SUM(N108)</f>
        <v>3436.86</v>
      </c>
      <c r="O109" s="59">
        <f>SUM(O108)</f>
        <v>976.01</v>
      </c>
      <c r="P109" s="40">
        <f>SUM(D109:O109)</f>
        <v>8730.14</v>
      </c>
    </row>
    <row r="110" spans="1:154" ht="13.5" customHeight="1">
      <c r="A110" s="2"/>
      <c r="B110" s="141"/>
      <c r="C110" s="15"/>
      <c r="D110" s="63"/>
      <c r="E110" s="63"/>
      <c r="F110" s="78"/>
      <c r="G110" s="63"/>
      <c r="H110" s="63"/>
      <c r="I110" s="63"/>
      <c r="J110" s="78"/>
      <c r="K110" s="78"/>
      <c r="L110" s="78"/>
      <c r="M110" s="63"/>
      <c r="N110" s="63"/>
      <c r="O110" s="63"/>
      <c r="P110" s="6"/>
    </row>
    <row r="111" spans="1:154" s="106" customFormat="1" ht="13.5" customHeight="1">
      <c r="A111" s="148" t="s">
        <v>15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50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</row>
    <row r="112" spans="1:154" ht="13.5" customHeight="1">
      <c r="A112" s="43" t="s">
        <v>165</v>
      </c>
      <c r="B112" s="132" t="s">
        <v>115</v>
      </c>
      <c r="C112" s="21" t="s">
        <v>81</v>
      </c>
      <c r="D112" s="69">
        <v>6730.92</v>
      </c>
      <c r="E112" s="69">
        <v>6371.84</v>
      </c>
      <c r="F112" s="90">
        <v>8670.94</v>
      </c>
      <c r="G112" s="67">
        <v>6784.9</v>
      </c>
      <c r="H112" s="67">
        <v>9593.2199999999993</v>
      </c>
      <c r="I112" s="67">
        <v>6666.76</v>
      </c>
      <c r="J112" s="82">
        <v>7374.72</v>
      </c>
      <c r="K112" s="82">
        <v>7185.46</v>
      </c>
      <c r="L112" s="82">
        <v>6798.86</v>
      </c>
      <c r="M112" s="67">
        <v>7764.56</v>
      </c>
      <c r="N112" s="67">
        <v>5919</v>
      </c>
      <c r="O112" s="67">
        <v>6921.5</v>
      </c>
      <c r="P112" s="30">
        <f>SUM(D112:O112)</f>
        <v>86782.68</v>
      </c>
    </row>
    <row r="113" spans="1:154" ht="13.5" customHeight="1">
      <c r="A113" s="24" t="s">
        <v>0</v>
      </c>
      <c r="B113" s="144"/>
      <c r="C113" s="25"/>
      <c r="D113" s="62">
        <f>SUM(D112)</f>
        <v>6730.92</v>
      </c>
      <c r="E113" s="62">
        <f>SUM(E112)</f>
        <v>6371.84</v>
      </c>
      <c r="F113" s="92">
        <f>SUM(F112)</f>
        <v>8670.94</v>
      </c>
      <c r="G113" s="62">
        <f t="shared" ref="G113:O113" si="19">SUM(G112)</f>
        <v>6784.9</v>
      </c>
      <c r="H113" s="62">
        <f t="shared" si="19"/>
        <v>9593.2199999999993</v>
      </c>
      <c r="I113" s="62">
        <f t="shared" si="19"/>
        <v>6666.76</v>
      </c>
      <c r="J113" s="92">
        <f t="shared" si="19"/>
        <v>7374.72</v>
      </c>
      <c r="K113" s="62">
        <f t="shared" si="19"/>
        <v>7185.46</v>
      </c>
      <c r="L113" s="92">
        <f t="shared" si="19"/>
        <v>6798.86</v>
      </c>
      <c r="M113" s="62">
        <f t="shared" si="19"/>
        <v>7764.56</v>
      </c>
      <c r="N113" s="62">
        <f t="shared" si="19"/>
        <v>5919</v>
      </c>
      <c r="O113" s="62">
        <f t="shared" si="19"/>
        <v>6921.5</v>
      </c>
      <c r="P113" s="30">
        <f>SUM(D113:O113)</f>
        <v>86782.68</v>
      </c>
    </row>
    <row r="114" spans="1:154" ht="13.5" customHeight="1">
      <c r="A114" s="12"/>
      <c r="D114" s="68"/>
      <c r="E114" s="68"/>
      <c r="F114" s="83"/>
      <c r="G114" s="68"/>
      <c r="H114" s="68"/>
      <c r="I114" s="68"/>
      <c r="J114" s="83"/>
      <c r="K114" s="83"/>
      <c r="L114" s="83"/>
      <c r="M114" s="68"/>
      <c r="N114" s="68"/>
      <c r="O114" s="68"/>
      <c r="P114" s="8"/>
    </row>
    <row r="115" spans="1:154" s="109" customFormat="1" ht="13.5" customHeight="1">
      <c r="A115" s="154" t="s">
        <v>13</v>
      </c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6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</row>
    <row r="116" spans="1:154" ht="13.5" customHeight="1">
      <c r="A116" s="19" t="s">
        <v>182</v>
      </c>
      <c r="B116" s="132" t="s">
        <v>120</v>
      </c>
      <c r="C116" s="21" t="s">
        <v>121</v>
      </c>
      <c r="D116" s="81">
        <v>49122.41</v>
      </c>
      <c r="E116" s="74">
        <f>23152.31+9005</f>
        <v>32157.31</v>
      </c>
      <c r="F116" s="74" t="s">
        <v>212</v>
      </c>
      <c r="G116" s="74" t="s">
        <v>212</v>
      </c>
      <c r="H116" s="74" t="s">
        <v>212</v>
      </c>
      <c r="I116" s="74" t="s">
        <v>212</v>
      </c>
      <c r="J116" s="74" t="s">
        <v>212</v>
      </c>
      <c r="K116" s="74" t="s">
        <v>212</v>
      </c>
      <c r="L116" s="74" t="s">
        <v>212</v>
      </c>
      <c r="M116" s="74" t="s">
        <v>212</v>
      </c>
      <c r="N116" s="74" t="s">
        <v>212</v>
      </c>
      <c r="O116" s="74" t="s">
        <v>212</v>
      </c>
      <c r="P116" s="30">
        <f>SUM(D116:O116)</f>
        <v>81279.72</v>
      </c>
    </row>
    <row r="117" spans="1:154" ht="13.5" customHeight="1">
      <c r="A117" s="19" t="s">
        <v>211</v>
      </c>
      <c r="B117" s="132" t="s">
        <v>239</v>
      </c>
      <c r="C117" s="21" t="s">
        <v>238</v>
      </c>
      <c r="D117" s="66">
        <v>0</v>
      </c>
      <c r="E117" s="74">
        <v>13683.54</v>
      </c>
      <c r="F117" s="74">
        <v>45853.7</v>
      </c>
      <c r="G117" s="74">
        <v>50729.45</v>
      </c>
      <c r="H117" s="74">
        <v>28191.17</v>
      </c>
      <c r="I117" s="22">
        <f>36769.08+6426</f>
        <v>43195.08</v>
      </c>
      <c r="J117" s="74">
        <v>31080.27</v>
      </c>
      <c r="K117" s="81">
        <v>34000.120000000003</v>
      </c>
      <c r="L117" s="74">
        <v>50113.9</v>
      </c>
      <c r="M117" s="74">
        <v>48610.7</v>
      </c>
      <c r="N117" s="74">
        <v>49860.63</v>
      </c>
      <c r="O117" s="74">
        <v>31651.48</v>
      </c>
      <c r="P117" s="30">
        <f t="shared" ref="P117:P118" si="20">SUM(D117:O117)</f>
        <v>426970.04</v>
      </c>
    </row>
    <row r="118" spans="1:154" ht="13.5" customHeight="1">
      <c r="A118" s="19" t="s">
        <v>249</v>
      </c>
      <c r="B118" s="132" t="s">
        <v>250</v>
      </c>
      <c r="C118" s="21" t="s">
        <v>251</v>
      </c>
      <c r="D118" s="66">
        <v>0</v>
      </c>
      <c r="E118" s="57">
        <v>0</v>
      </c>
      <c r="F118" s="57">
        <v>0</v>
      </c>
      <c r="G118" s="57">
        <v>0</v>
      </c>
      <c r="H118" s="57">
        <v>0</v>
      </c>
      <c r="I118" s="58">
        <v>418.95</v>
      </c>
      <c r="J118" s="74">
        <v>1675.8</v>
      </c>
      <c r="K118" s="66">
        <v>2346.12</v>
      </c>
      <c r="L118" s="74">
        <v>5502.21</v>
      </c>
      <c r="M118" s="57">
        <v>7764.46</v>
      </c>
      <c r="N118" s="57">
        <v>3619.39</v>
      </c>
      <c r="O118" s="57">
        <v>6729.44</v>
      </c>
      <c r="P118" s="30">
        <f t="shared" si="20"/>
        <v>28056.37</v>
      </c>
    </row>
    <row r="119" spans="1:154" ht="13.5" customHeight="1">
      <c r="A119" s="24" t="s">
        <v>0</v>
      </c>
      <c r="B119" s="129"/>
      <c r="C119" s="26"/>
      <c r="D119" s="59">
        <f>SUM(D116:D117)</f>
        <v>49122.41</v>
      </c>
      <c r="E119" s="59">
        <f>SUM(E116:E117)</f>
        <v>45840.850000000006</v>
      </c>
      <c r="F119" s="75">
        <f>F117</f>
        <v>45853.7</v>
      </c>
      <c r="G119" s="59">
        <f>G117</f>
        <v>50729.45</v>
      </c>
      <c r="H119" s="59">
        <f>H117</f>
        <v>28191.17</v>
      </c>
      <c r="I119" s="59">
        <f>SUM(I117:I118)</f>
        <v>43614.03</v>
      </c>
      <c r="J119" s="75">
        <f>SUM(J116:J118)</f>
        <v>32756.07</v>
      </c>
      <c r="K119" s="59">
        <f>SUM(K117:K118)</f>
        <v>36346.240000000005</v>
      </c>
      <c r="L119" s="75">
        <f>SUM(L117:L118)</f>
        <v>55616.11</v>
      </c>
      <c r="M119" s="75">
        <f>SUM(M117:M118)</f>
        <v>56375.159999999996</v>
      </c>
      <c r="N119" s="59">
        <f>SUM(N117:N118)</f>
        <v>53480.02</v>
      </c>
      <c r="O119" s="59">
        <f>SUM(O117:O118)</f>
        <v>38380.92</v>
      </c>
      <c r="P119" s="30">
        <f>SUM(D119:O119)</f>
        <v>536306.13</v>
      </c>
    </row>
    <row r="120" spans="1:154" ht="13.5" customHeight="1">
      <c r="A120" s="12"/>
      <c r="B120" s="130"/>
      <c r="C120" s="14"/>
      <c r="D120" s="60"/>
      <c r="E120" s="60"/>
      <c r="F120" s="76"/>
      <c r="G120" s="60"/>
      <c r="H120" s="60"/>
      <c r="I120" s="60"/>
      <c r="J120" s="76"/>
      <c r="K120" s="76"/>
      <c r="L120" s="76"/>
      <c r="M120" s="60"/>
      <c r="N120" s="60"/>
      <c r="O120" s="60"/>
      <c r="P120" s="5"/>
    </row>
    <row r="121" spans="1:154" s="106" customFormat="1" ht="13.5" customHeight="1">
      <c r="A121" s="148" t="s">
        <v>20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50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</row>
    <row r="122" spans="1:154" s="2" customFormat="1" ht="13.5" customHeight="1">
      <c r="A122" s="45" t="s">
        <v>167</v>
      </c>
      <c r="B122" s="145" t="s">
        <v>116</v>
      </c>
      <c r="C122" s="19" t="s">
        <v>117</v>
      </c>
      <c r="D122" s="67">
        <v>5000</v>
      </c>
      <c r="E122" s="65">
        <v>5000</v>
      </c>
      <c r="F122" s="80">
        <v>5000</v>
      </c>
      <c r="G122" s="65">
        <v>5000</v>
      </c>
      <c r="H122" s="65">
        <v>5000</v>
      </c>
      <c r="I122" s="65">
        <v>5000</v>
      </c>
      <c r="J122" s="80">
        <v>5000</v>
      </c>
      <c r="K122" s="65">
        <v>5000</v>
      </c>
      <c r="L122" s="80">
        <v>5000</v>
      </c>
      <c r="M122" s="65">
        <v>5000</v>
      </c>
      <c r="N122" s="65">
        <v>5000</v>
      </c>
      <c r="O122" s="65">
        <v>5000</v>
      </c>
      <c r="P122" s="50">
        <f>SUM(D122:O122)</f>
        <v>60000</v>
      </c>
    </row>
    <row r="123" spans="1:154" s="2" customFormat="1" ht="13.5" customHeight="1">
      <c r="A123" s="46"/>
      <c r="B123" s="129"/>
      <c r="C123" s="47"/>
      <c r="D123" s="62">
        <f>SUM(D122)</f>
        <v>5000</v>
      </c>
      <c r="E123" s="62">
        <f>E122</f>
        <v>5000</v>
      </c>
      <c r="F123" s="92">
        <f>F122</f>
        <v>5000</v>
      </c>
      <c r="G123" s="62">
        <f>G122</f>
        <v>5000</v>
      </c>
      <c r="H123" s="62">
        <f>H122</f>
        <v>5000</v>
      </c>
      <c r="I123" s="62">
        <f>SUM(I122)</f>
        <v>5000</v>
      </c>
      <c r="J123" s="92">
        <f>SUM(J122)</f>
        <v>5000</v>
      </c>
      <c r="K123" s="62">
        <v>5000</v>
      </c>
      <c r="L123" s="92">
        <f>L122</f>
        <v>5000</v>
      </c>
      <c r="M123" s="62">
        <f>M122</f>
        <v>5000</v>
      </c>
      <c r="N123" s="62">
        <f>SUM(N122)</f>
        <v>5000</v>
      </c>
      <c r="O123" s="62">
        <f>SUM(O122)</f>
        <v>5000</v>
      </c>
      <c r="P123" s="50">
        <f>SUM(D123:O123)</f>
        <v>60000</v>
      </c>
    </row>
    <row r="124" spans="1:154" s="2" customFormat="1" ht="13.5" customHeight="1">
      <c r="B124" s="141"/>
      <c r="C124" s="15"/>
      <c r="D124" s="63"/>
      <c r="E124" s="63"/>
      <c r="F124" s="78"/>
      <c r="G124" s="63"/>
      <c r="H124" s="63"/>
      <c r="I124" s="63"/>
      <c r="J124" s="78"/>
      <c r="K124" s="78"/>
      <c r="L124" s="78"/>
      <c r="M124" s="63"/>
      <c r="N124" s="63"/>
      <c r="O124" s="63"/>
      <c r="P124" s="6"/>
    </row>
    <row r="125" spans="1:154" s="106" customFormat="1" ht="13.5" customHeight="1">
      <c r="A125" s="148" t="s">
        <v>16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</row>
    <row r="126" spans="1:154" ht="13.5" customHeight="1">
      <c r="A126" s="39" t="s">
        <v>208</v>
      </c>
      <c r="B126" s="132" t="s">
        <v>82</v>
      </c>
      <c r="C126" s="21" t="s">
        <v>83</v>
      </c>
      <c r="D126" s="80">
        <v>199.9</v>
      </c>
      <c r="E126" s="90" t="s">
        <v>212</v>
      </c>
      <c r="F126" s="90" t="s">
        <v>212</v>
      </c>
      <c r="G126" s="90" t="s">
        <v>212</v>
      </c>
      <c r="H126" s="90" t="s">
        <v>212</v>
      </c>
      <c r="I126" s="90" t="s">
        <v>212</v>
      </c>
      <c r="J126" s="90" t="s">
        <v>212</v>
      </c>
      <c r="K126" s="90" t="s">
        <v>212</v>
      </c>
      <c r="L126" s="90" t="s">
        <v>212</v>
      </c>
      <c r="M126" s="90" t="s">
        <v>212</v>
      </c>
      <c r="N126" s="90" t="s">
        <v>212</v>
      </c>
      <c r="O126" s="90" t="s">
        <v>212</v>
      </c>
      <c r="P126" s="20">
        <f>SUM(D126:O126)</f>
        <v>199.9</v>
      </c>
    </row>
    <row r="127" spans="1:154" ht="13.5" customHeight="1">
      <c r="A127" s="124" t="s">
        <v>273</v>
      </c>
      <c r="B127" s="132" t="s">
        <v>237</v>
      </c>
      <c r="C127" s="29" t="s">
        <v>236</v>
      </c>
      <c r="D127" s="65">
        <v>199.9</v>
      </c>
      <c r="E127" s="65">
        <v>199.9</v>
      </c>
      <c r="F127" s="90">
        <v>199.9</v>
      </c>
      <c r="G127" s="69">
        <v>199.9</v>
      </c>
      <c r="H127" s="69">
        <f>159.92+39.98</f>
        <v>199.89999999999998</v>
      </c>
      <c r="I127" s="69">
        <v>199.9</v>
      </c>
      <c r="J127" s="90">
        <v>199.9</v>
      </c>
      <c r="K127" s="69">
        <v>183.9</v>
      </c>
      <c r="L127" s="90">
        <v>119.9</v>
      </c>
      <c r="M127" s="69">
        <v>119.9</v>
      </c>
      <c r="N127" s="69">
        <v>119.9</v>
      </c>
      <c r="O127" s="69">
        <f>95.92+23.98</f>
        <v>119.9</v>
      </c>
      <c r="P127" s="20">
        <f>SUM(D127:O127)</f>
        <v>2062.8000000000006</v>
      </c>
    </row>
    <row r="128" spans="1:154" ht="13.5" customHeight="1">
      <c r="A128" s="24" t="s">
        <v>0</v>
      </c>
      <c r="B128" s="144"/>
      <c r="C128" s="25"/>
      <c r="D128" s="62">
        <f>SUM(D126:D127)</f>
        <v>399.8</v>
      </c>
      <c r="E128" s="62">
        <f>E127</f>
        <v>199.9</v>
      </c>
      <c r="F128" s="62">
        <f t="shared" ref="F128:O128" si="21">F127</f>
        <v>199.9</v>
      </c>
      <c r="G128" s="62">
        <f t="shared" si="21"/>
        <v>199.9</v>
      </c>
      <c r="H128" s="62">
        <f t="shared" si="21"/>
        <v>199.89999999999998</v>
      </c>
      <c r="I128" s="62">
        <f t="shared" si="21"/>
        <v>199.9</v>
      </c>
      <c r="J128" s="92">
        <f t="shared" si="21"/>
        <v>199.9</v>
      </c>
      <c r="K128" s="62">
        <f t="shared" si="21"/>
        <v>183.9</v>
      </c>
      <c r="L128" s="92">
        <f t="shared" si="21"/>
        <v>119.9</v>
      </c>
      <c r="M128" s="62">
        <f t="shared" si="21"/>
        <v>119.9</v>
      </c>
      <c r="N128" s="62">
        <f t="shared" si="21"/>
        <v>119.9</v>
      </c>
      <c r="O128" s="62">
        <f t="shared" si="21"/>
        <v>119.9</v>
      </c>
      <c r="P128" s="20">
        <f t="shared" ref="P128" si="22">SUM(D128:O128)</f>
        <v>2262.7000000000007</v>
      </c>
    </row>
    <row r="129" spans="1:154" ht="13.5" customHeight="1">
      <c r="A129" s="12"/>
      <c r="D129" s="68"/>
      <c r="E129" s="68"/>
      <c r="F129" s="83"/>
      <c r="G129" s="68"/>
      <c r="H129" s="68"/>
      <c r="I129" s="68"/>
      <c r="J129" s="83"/>
      <c r="K129" s="83"/>
      <c r="L129" s="83"/>
      <c r="M129" s="68"/>
      <c r="N129" s="68"/>
      <c r="O129" s="68"/>
      <c r="P129" s="9"/>
    </row>
    <row r="130" spans="1:154" s="109" customFormat="1" ht="13.5" customHeight="1">
      <c r="A130" s="148" t="s">
        <v>18</v>
      </c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50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</row>
    <row r="131" spans="1:154" ht="11.25">
      <c r="A131" s="45" t="s">
        <v>197</v>
      </c>
      <c r="B131" s="146" t="s">
        <v>140</v>
      </c>
      <c r="C131" s="31" t="s">
        <v>98</v>
      </c>
      <c r="D131" s="67">
        <v>0</v>
      </c>
      <c r="E131" s="67">
        <v>0</v>
      </c>
      <c r="F131" s="82">
        <v>0</v>
      </c>
      <c r="G131" s="67">
        <v>0</v>
      </c>
      <c r="H131" s="65">
        <v>0</v>
      </c>
      <c r="I131" s="65">
        <v>0</v>
      </c>
      <c r="J131" s="80">
        <v>0</v>
      </c>
      <c r="K131" s="80">
        <v>0</v>
      </c>
      <c r="L131" s="82">
        <v>0</v>
      </c>
      <c r="M131" s="82">
        <v>0</v>
      </c>
      <c r="N131" s="82">
        <v>0</v>
      </c>
      <c r="O131" s="65">
        <v>0</v>
      </c>
      <c r="P131" s="30">
        <f>SUM(D131:O131)</f>
        <v>0</v>
      </c>
    </row>
    <row r="132" spans="1:154" ht="13.5" customHeight="1">
      <c r="A132" s="45" t="s">
        <v>195</v>
      </c>
      <c r="B132" s="146" t="s">
        <v>103</v>
      </c>
      <c r="C132" s="31" t="s">
        <v>104</v>
      </c>
      <c r="D132" s="67">
        <v>0</v>
      </c>
      <c r="E132" s="67">
        <v>0</v>
      </c>
      <c r="F132" s="80">
        <v>0</v>
      </c>
      <c r="G132" s="65">
        <v>0</v>
      </c>
      <c r="H132" s="65">
        <v>0</v>
      </c>
      <c r="I132" s="65">
        <v>0</v>
      </c>
      <c r="J132" s="80">
        <v>0</v>
      </c>
      <c r="K132" s="80">
        <v>0</v>
      </c>
      <c r="L132" s="82">
        <v>0</v>
      </c>
      <c r="M132" s="82">
        <v>0</v>
      </c>
      <c r="N132" s="82">
        <v>0</v>
      </c>
      <c r="O132" s="82">
        <v>0</v>
      </c>
      <c r="P132" s="30">
        <f t="shared" ref="P132:P136" si="23">SUM(D132:O132)</f>
        <v>0</v>
      </c>
    </row>
    <row r="133" spans="1:154" ht="13.5" customHeight="1">
      <c r="A133" s="45" t="s">
        <v>194</v>
      </c>
      <c r="B133" s="146" t="s">
        <v>103</v>
      </c>
      <c r="C133" s="31" t="s">
        <v>118</v>
      </c>
      <c r="D133" s="65">
        <v>1316.19</v>
      </c>
      <c r="E133" s="65">
        <v>1299.1199999999999</v>
      </c>
      <c r="F133" s="80">
        <v>1377.93</v>
      </c>
      <c r="G133" s="80">
        <v>1377.93</v>
      </c>
      <c r="H133" s="80">
        <v>1318.02</v>
      </c>
      <c r="I133" s="13">
        <v>1318.02</v>
      </c>
      <c r="J133" s="80">
        <v>1298.05</v>
      </c>
      <c r="K133" s="80">
        <v>1298.05</v>
      </c>
      <c r="L133" s="82">
        <v>1318.02</v>
      </c>
      <c r="M133" s="80">
        <v>1258.1099999999999</v>
      </c>
      <c r="N133" s="80">
        <v>1218.17</v>
      </c>
      <c r="O133" s="80">
        <v>1178.23</v>
      </c>
      <c r="P133" s="30">
        <f>SUM(D133:O133)</f>
        <v>15575.84</v>
      </c>
    </row>
    <row r="134" spans="1:154" ht="13.5" customHeight="1">
      <c r="A134" s="45" t="s">
        <v>271</v>
      </c>
      <c r="B134" s="146" t="s">
        <v>272</v>
      </c>
      <c r="C134" s="31" t="s">
        <v>104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82">
        <v>4911.8999999999996</v>
      </c>
      <c r="M134" s="82">
        <v>0</v>
      </c>
      <c r="N134" s="82">
        <v>0</v>
      </c>
      <c r="O134" s="80">
        <v>0</v>
      </c>
      <c r="P134" s="30">
        <f>SUM(D134:O134)</f>
        <v>4911.8999999999996</v>
      </c>
      <c r="Q134" s="123"/>
    </row>
    <row r="135" spans="1:154" ht="13.5" customHeight="1">
      <c r="A135" s="45" t="s">
        <v>198</v>
      </c>
      <c r="B135" s="146" t="s">
        <v>234</v>
      </c>
      <c r="C135" s="31" t="s">
        <v>235</v>
      </c>
      <c r="D135" s="67">
        <v>0</v>
      </c>
      <c r="E135" s="67">
        <v>0</v>
      </c>
      <c r="F135" s="82">
        <v>0</v>
      </c>
      <c r="G135" s="67">
        <v>0</v>
      </c>
      <c r="H135" s="67">
        <v>0</v>
      </c>
      <c r="I135" s="67">
        <v>0</v>
      </c>
      <c r="J135" s="82">
        <v>0</v>
      </c>
      <c r="K135" s="67">
        <v>0</v>
      </c>
      <c r="L135" s="90" t="s">
        <v>212</v>
      </c>
      <c r="M135" s="90" t="s">
        <v>212</v>
      </c>
      <c r="N135" s="90" t="s">
        <v>212</v>
      </c>
      <c r="O135" s="90" t="s">
        <v>212</v>
      </c>
      <c r="P135" s="30">
        <f t="shared" si="23"/>
        <v>0</v>
      </c>
    </row>
    <row r="136" spans="1:154" ht="13.5" customHeight="1">
      <c r="A136" s="24" t="s">
        <v>0</v>
      </c>
      <c r="B136" s="129"/>
      <c r="C136" s="48"/>
      <c r="D136" s="62">
        <f t="shared" ref="D136:N136" si="24">SUM(D131:D135)</f>
        <v>1316.19</v>
      </c>
      <c r="E136" s="62">
        <f t="shared" si="24"/>
        <v>1299.1199999999999</v>
      </c>
      <c r="F136" s="92">
        <f t="shared" si="24"/>
        <v>1377.93</v>
      </c>
      <c r="G136" s="62">
        <f t="shared" si="24"/>
        <v>1377.93</v>
      </c>
      <c r="H136" s="62">
        <f t="shared" si="24"/>
        <v>1318.02</v>
      </c>
      <c r="I136" s="62">
        <f t="shared" si="24"/>
        <v>1318.02</v>
      </c>
      <c r="J136" s="92">
        <f t="shared" si="24"/>
        <v>1298.05</v>
      </c>
      <c r="K136" s="62">
        <f t="shared" si="24"/>
        <v>1298.05</v>
      </c>
      <c r="L136" s="92">
        <f t="shared" si="24"/>
        <v>6229.92</v>
      </c>
      <c r="M136" s="62">
        <f t="shared" si="24"/>
        <v>1258.1099999999999</v>
      </c>
      <c r="N136" s="62">
        <f t="shared" si="24"/>
        <v>1218.17</v>
      </c>
      <c r="O136" s="62">
        <f>SUM(O132:O135)</f>
        <v>1178.23</v>
      </c>
      <c r="P136" s="30">
        <f t="shared" si="23"/>
        <v>20487.740000000002</v>
      </c>
    </row>
    <row r="137" spans="1:154" ht="13.5" customHeight="1">
      <c r="A137" s="12"/>
      <c r="B137" s="130"/>
      <c r="C137" s="16"/>
      <c r="D137" s="68"/>
      <c r="E137" s="68"/>
      <c r="F137" s="83"/>
      <c r="G137" s="68"/>
      <c r="H137" s="68"/>
      <c r="I137" s="68"/>
      <c r="J137" s="83"/>
      <c r="K137" s="83"/>
      <c r="L137" s="83"/>
      <c r="M137" s="68"/>
      <c r="N137" s="68"/>
      <c r="O137" s="68"/>
      <c r="P137" s="8"/>
    </row>
    <row r="138" spans="1:154" ht="13.5" customHeight="1">
      <c r="A138" s="148" t="s">
        <v>151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50"/>
    </row>
    <row r="139" spans="1:154" ht="13.5" customHeight="1">
      <c r="A139" s="93" t="s">
        <v>183</v>
      </c>
      <c r="B139" s="146" t="s">
        <v>152</v>
      </c>
      <c r="C139" s="31" t="s">
        <v>153</v>
      </c>
      <c r="D139" s="67">
        <v>1516.63</v>
      </c>
      <c r="E139" s="65">
        <v>120</v>
      </c>
      <c r="F139" s="80">
        <v>1006.12</v>
      </c>
      <c r="G139" s="65">
        <v>194.03</v>
      </c>
      <c r="H139" s="65">
        <v>598.09</v>
      </c>
      <c r="I139" s="65">
        <v>285</v>
      </c>
      <c r="J139" s="90">
        <v>987.64</v>
      </c>
      <c r="K139" s="90" t="s">
        <v>212</v>
      </c>
      <c r="L139" s="90" t="s">
        <v>212</v>
      </c>
      <c r="M139" s="90" t="s">
        <v>212</v>
      </c>
      <c r="N139" s="90" t="s">
        <v>212</v>
      </c>
      <c r="O139" s="90" t="s">
        <v>212</v>
      </c>
      <c r="P139" s="30">
        <f>SUM(D139:O139)</f>
        <v>4707.51</v>
      </c>
    </row>
    <row r="140" spans="1:154" s="72" customFormat="1" ht="13.5" customHeight="1">
      <c r="A140" s="94" t="s">
        <v>214</v>
      </c>
      <c r="B140" s="145" t="s">
        <v>232</v>
      </c>
      <c r="C140" s="70" t="s">
        <v>233</v>
      </c>
      <c r="D140" s="67">
        <v>0</v>
      </c>
      <c r="E140" s="67">
        <v>0</v>
      </c>
      <c r="F140" s="67">
        <v>0</v>
      </c>
      <c r="G140" s="67">
        <v>0</v>
      </c>
      <c r="H140" s="65">
        <v>5940</v>
      </c>
      <c r="I140" s="65">
        <v>6088.5</v>
      </c>
      <c r="J140" s="82">
        <v>6039</v>
      </c>
      <c r="K140" s="67">
        <v>5841</v>
      </c>
      <c r="L140" s="82">
        <v>5841</v>
      </c>
      <c r="M140" s="67">
        <v>5841</v>
      </c>
      <c r="N140" s="67">
        <v>5692.5</v>
      </c>
      <c r="O140" s="67">
        <v>5841</v>
      </c>
      <c r="P140" s="30">
        <f>SUM(D140:O140)</f>
        <v>47124</v>
      </c>
    </row>
    <row r="141" spans="1:154" ht="13.5" customHeight="1">
      <c r="A141" s="24" t="s">
        <v>0</v>
      </c>
      <c r="B141" s="129"/>
      <c r="C141" s="48"/>
      <c r="D141" s="62">
        <f>SUM(D139)</f>
        <v>1516.63</v>
      </c>
      <c r="E141" s="62">
        <f>E139</f>
        <v>120</v>
      </c>
      <c r="F141" s="92">
        <f>F139</f>
        <v>1006.12</v>
      </c>
      <c r="G141" s="62">
        <f>SUM(G139:G140)</f>
        <v>194.03</v>
      </c>
      <c r="H141" s="62">
        <f t="shared" ref="H141:K141" si="25">SUM(H139:H140)</f>
        <v>6538.09</v>
      </c>
      <c r="I141" s="62">
        <f t="shared" si="25"/>
        <v>6373.5</v>
      </c>
      <c r="J141" s="62">
        <f t="shared" si="25"/>
        <v>7026.64</v>
      </c>
      <c r="K141" s="62">
        <f t="shared" si="25"/>
        <v>5841</v>
      </c>
      <c r="L141" s="92">
        <f>L140</f>
        <v>5841</v>
      </c>
      <c r="M141" s="62">
        <f>M140</f>
        <v>5841</v>
      </c>
      <c r="N141" s="62">
        <f>SUM(N140)</f>
        <v>5692.5</v>
      </c>
      <c r="O141" s="62">
        <f>SUM(O140)</f>
        <v>5841</v>
      </c>
      <c r="P141" s="30">
        <f>SUM(D141:O141)</f>
        <v>51831.51</v>
      </c>
    </row>
    <row r="142" spans="1:154" ht="13.5" customHeight="1">
      <c r="A142" s="2"/>
      <c r="B142" s="130"/>
      <c r="C142" s="16"/>
      <c r="D142" s="68"/>
      <c r="E142" s="68"/>
      <c r="F142" s="83"/>
      <c r="G142" s="68"/>
      <c r="H142" s="68"/>
      <c r="I142" s="68"/>
      <c r="J142" s="83"/>
      <c r="K142" s="83"/>
      <c r="L142" s="83"/>
      <c r="M142" s="68"/>
      <c r="N142" s="68"/>
      <c r="O142" s="68"/>
      <c r="P142" s="5"/>
    </row>
    <row r="143" spans="1:154" ht="13.5" customHeight="1">
      <c r="A143" s="154" t="s">
        <v>101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6"/>
    </row>
    <row r="144" spans="1:154" ht="13.5" customHeight="1">
      <c r="A144" s="72" t="s">
        <v>184</v>
      </c>
      <c r="B144" s="132" t="s">
        <v>102</v>
      </c>
      <c r="C144" s="21" t="s">
        <v>105</v>
      </c>
      <c r="D144" s="66">
        <v>700</v>
      </c>
      <c r="E144" s="65">
        <v>700</v>
      </c>
      <c r="F144" s="80">
        <v>700</v>
      </c>
      <c r="G144" s="65">
        <v>700</v>
      </c>
      <c r="H144" s="65">
        <v>700</v>
      </c>
      <c r="I144" s="65">
        <v>700</v>
      </c>
      <c r="J144" s="80">
        <v>700</v>
      </c>
      <c r="K144" s="80">
        <v>700</v>
      </c>
      <c r="L144" s="80">
        <v>700</v>
      </c>
      <c r="M144" s="65">
        <v>700</v>
      </c>
      <c r="N144" s="65">
        <v>700</v>
      </c>
      <c r="O144" s="65">
        <v>700</v>
      </c>
      <c r="P144" s="20">
        <f>SUM(D144:O144)</f>
        <v>8400</v>
      </c>
    </row>
    <row r="145" spans="1:154" ht="13.5" customHeight="1">
      <c r="A145" s="24" t="s">
        <v>0</v>
      </c>
      <c r="B145" s="144"/>
      <c r="C145" s="25"/>
      <c r="D145" s="62">
        <f>SUM(D144)</f>
        <v>700</v>
      </c>
      <c r="E145" s="62">
        <f>E144</f>
        <v>700</v>
      </c>
      <c r="F145" s="92">
        <f t="shared" ref="F145:O145" si="26">F144</f>
        <v>700</v>
      </c>
      <c r="G145" s="62">
        <f t="shared" si="26"/>
        <v>700</v>
      </c>
      <c r="H145" s="62">
        <f t="shared" si="26"/>
        <v>700</v>
      </c>
      <c r="I145" s="62">
        <f t="shared" si="26"/>
        <v>700</v>
      </c>
      <c r="J145" s="92">
        <f t="shared" si="26"/>
        <v>700</v>
      </c>
      <c r="K145" s="62">
        <f t="shared" si="26"/>
        <v>700</v>
      </c>
      <c r="L145" s="92">
        <f t="shared" si="26"/>
        <v>700</v>
      </c>
      <c r="M145" s="62">
        <f t="shared" si="26"/>
        <v>700</v>
      </c>
      <c r="N145" s="62">
        <f t="shared" si="26"/>
        <v>700</v>
      </c>
      <c r="O145" s="62">
        <f t="shared" si="26"/>
        <v>700</v>
      </c>
      <c r="P145" s="20">
        <f>SUM(D145:O145)</f>
        <v>8400</v>
      </c>
    </row>
    <row r="146" spans="1:154" s="106" customFormat="1" ht="13.5" customHeight="1">
      <c r="A146" s="2"/>
      <c r="B146" s="141"/>
      <c r="C146" s="15"/>
      <c r="D146" s="63"/>
      <c r="E146" s="63"/>
      <c r="F146" s="78"/>
      <c r="G146" s="63"/>
      <c r="H146" s="63"/>
      <c r="I146" s="63"/>
      <c r="J146" s="78"/>
      <c r="K146" s="78"/>
      <c r="L146" s="78"/>
      <c r="M146" s="63"/>
      <c r="N146" s="63"/>
      <c r="O146" s="63"/>
      <c r="P146" s="6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</row>
    <row r="147" spans="1:154" s="2" customFormat="1" ht="13.5" customHeight="1">
      <c r="A147" s="148" t="s">
        <v>160</v>
      </c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50"/>
    </row>
    <row r="148" spans="1:154" s="2" customFormat="1" ht="13.5" customHeight="1">
      <c r="A148" s="45" t="s">
        <v>161</v>
      </c>
      <c r="B148" s="146" t="s">
        <v>162</v>
      </c>
      <c r="C148" s="31" t="s">
        <v>163</v>
      </c>
      <c r="D148" s="67">
        <v>0</v>
      </c>
      <c r="E148" s="67">
        <v>0</v>
      </c>
      <c r="F148" s="80">
        <v>0</v>
      </c>
      <c r="G148" s="80">
        <v>0</v>
      </c>
      <c r="H148" s="65">
        <v>0</v>
      </c>
      <c r="I148" s="65">
        <f>SUM(D148:H148)</f>
        <v>0</v>
      </c>
      <c r="J148" s="80">
        <v>0</v>
      </c>
      <c r="K148" s="80">
        <v>0</v>
      </c>
      <c r="L148" s="80">
        <v>0</v>
      </c>
      <c r="M148" s="65">
        <v>24125.1</v>
      </c>
      <c r="N148" s="80">
        <v>0</v>
      </c>
      <c r="O148" s="65">
        <v>0</v>
      </c>
      <c r="P148" s="51">
        <f>SUM(D148:O148)</f>
        <v>24125.1</v>
      </c>
    </row>
    <row r="149" spans="1:154" ht="13.5" customHeight="1">
      <c r="A149" s="24" t="s">
        <v>0</v>
      </c>
      <c r="B149" s="129"/>
      <c r="C149" s="48"/>
      <c r="D149" s="62">
        <v>0</v>
      </c>
      <c r="E149" s="62">
        <v>0</v>
      </c>
      <c r="F149" s="92">
        <v>0</v>
      </c>
      <c r="G149" s="62">
        <v>0</v>
      </c>
      <c r="H149" s="62">
        <v>0</v>
      </c>
      <c r="I149" s="62">
        <v>0</v>
      </c>
      <c r="J149" s="92">
        <v>0</v>
      </c>
      <c r="K149" s="62">
        <v>0</v>
      </c>
      <c r="L149" s="92">
        <v>0</v>
      </c>
      <c r="M149" s="62">
        <f>M148</f>
        <v>24125.1</v>
      </c>
      <c r="N149" s="62">
        <v>0</v>
      </c>
      <c r="O149" s="62">
        <v>0</v>
      </c>
      <c r="P149" s="53">
        <f>SUM(D149:O149)</f>
        <v>24125.1</v>
      </c>
    </row>
    <row r="150" spans="1:154" s="2" customFormat="1" ht="13.5" customHeight="1">
      <c r="B150" s="141"/>
      <c r="C150" s="15"/>
      <c r="D150" s="63"/>
      <c r="E150" s="63"/>
      <c r="F150" s="78"/>
      <c r="G150" s="63"/>
      <c r="H150" s="63"/>
      <c r="I150" s="63"/>
      <c r="J150" s="78"/>
      <c r="K150" s="78"/>
      <c r="L150" s="78"/>
      <c r="M150" s="63"/>
      <c r="N150" s="63"/>
      <c r="O150" s="63"/>
      <c r="P150" s="6"/>
    </row>
    <row r="151" spans="1:154" s="2" customFormat="1" ht="13.5" customHeight="1">
      <c r="A151" s="148" t="s">
        <v>196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50"/>
    </row>
    <row r="152" spans="1:154" s="2" customFormat="1" ht="13.5" customHeight="1">
      <c r="A152" s="45" t="s">
        <v>204</v>
      </c>
      <c r="B152" s="145" t="s">
        <v>202</v>
      </c>
      <c r="C152" s="70" t="s">
        <v>201</v>
      </c>
      <c r="D152" s="67">
        <v>17049.96</v>
      </c>
      <c r="E152" s="82">
        <v>17483.439999999999</v>
      </c>
      <c r="F152" s="82">
        <v>17338.939999999999</v>
      </c>
      <c r="G152" s="67">
        <v>17194.45</v>
      </c>
      <c r="H152" s="67">
        <v>16472</v>
      </c>
      <c r="I152" s="111">
        <v>17338.939999999999</v>
      </c>
      <c r="J152" s="82">
        <v>17049.96</v>
      </c>
      <c r="K152" s="82">
        <v>18850.419999999998</v>
      </c>
      <c r="L152" s="82">
        <v>18850.419999999998</v>
      </c>
      <c r="M152" s="82">
        <v>18200.400000000001</v>
      </c>
      <c r="N152" s="81">
        <v>18037.900000000001</v>
      </c>
      <c r="O152" s="81">
        <v>18525.41</v>
      </c>
      <c r="P152" s="87">
        <f>SUM(D152:O152)</f>
        <v>212392.23999999996</v>
      </c>
    </row>
    <row r="153" spans="1:154" ht="13.5" customHeight="1">
      <c r="A153" s="24" t="s">
        <v>0</v>
      </c>
      <c r="B153" s="129"/>
      <c r="C153" s="48"/>
      <c r="D153" s="62">
        <f>SUM(D152)</f>
        <v>17049.96</v>
      </c>
      <c r="E153" s="62">
        <f>E152</f>
        <v>17483.439999999999</v>
      </c>
      <c r="F153" s="92">
        <f>F152</f>
        <v>17338.939999999999</v>
      </c>
      <c r="G153" s="92">
        <f>G152</f>
        <v>17194.45</v>
      </c>
      <c r="H153" s="62">
        <f>H152</f>
        <v>16472</v>
      </c>
      <c r="I153" s="62">
        <f>SUM(I152)</f>
        <v>17338.939999999999</v>
      </c>
      <c r="J153" s="92">
        <f>SUM(J152)</f>
        <v>17049.96</v>
      </c>
      <c r="K153" s="62">
        <f>SUM(K152)</f>
        <v>18850.419999999998</v>
      </c>
      <c r="L153" s="92">
        <f>L152</f>
        <v>18850.419999999998</v>
      </c>
      <c r="M153" s="62">
        <f>M152</f>
        <v>18200.400000000001</v>
      </c>
      <c r="N153" s="62">
        <f>SUM(N152)</f>
        <v>18037.900000000001</v>
      </c>
      <c r="O153" s="62">
        <f>SUM(O152)</f>
        <v>18525.41</v>
      </c>
      <c r="P153" s="53">
        <f>SUM(D153:O153)</f>
        <v>212392.23999999996</v>
      </c>
    </row>
    <row r="156" spans="1:154" s="2" customFormat="1" ht="13.5" customHeight="1">
      <c r="A156" s="4"/>
      <c r="B156" s="100"/>
      <c r="C156" s="1"/>
      <c r="D156" s="13"/>
      <c r="E156" s="13"/>
      <c r="F156" s="84"/>
      <c r="G156" s="13"/>
      <c r="H156" s="13"/>
      <c r="I156" s="13"/>
      <c r="J156" s="84"/>
      <c r="K156" s="84"/>
      <c r="L156" s="84"/>
      <c r="M156" s="13"/>
      <c r="N156" s="13"/>
      <c r="O156" s="13"/>
      <c r="P156" s="10"/>
    </row>
    <row r="65516" spans="16:16" ht="13.5" customHeight="1">
      <c r="P65516" s="10">
        <f>SUM(P80:P65515)</f>
        <v>4224413.87</v>
      </c>
    </row>
  </sheetData>
  <mergeCells count="23">
    <mergeCell ref="B1:J1"/>
    <mergeCell ref="A147:P147"/>
    <mergeCell ref="A151:P151"/>
    <mergeCell ref="A121:P121"/>
    <mergeCell ref="A125:P125"/>
    <mergeCell ref="A130:P130"/>
    <mergeCell ref="A138:P138"/>
    <mergeCell ref="A143:P143"/>
    <mergeCell ref="A4:P4"/>
    <mergeCell ref="A13:P13"/>
    <mergeCell ref="A115:P115"/>
    <mergeCell ref="A61:P61"/>
    <mergeCell ref="A65:P65"/>
    <mergeCell ref="A69:P69"/>
    <mergeCell ref="A74:P74"/>
    <mergeCell ref="A107:P107"/>
    <mergeCell ref="A111:P111"/>
    <mergeCell ref="A82:P82"/>
    <mergeCell ref="A78:P78"/>
    <mergeCell ref="A86:P86"/>
    <mergeCell ref="A90:P90"/>
    <mergeCell ref="A97:P97"/>
    <mergeCell ref="A101:P101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55" fitToWidth="0" fitToHeight="0" orientation="landscape" r:id="rId1"/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65511"/>
  <sheetViews>
    <sheetView showGridLines="0" zoomScaleSheetLayoutView="80" workbookViewId="0">
      <pane ySplit="3" topLeftCell="A126" activePane="bottomLeft" state="frozen"/>
      <selection pane="bottomLeft" activeCell="G132" sqref="G132"/>
    </sheetView>
  </sheetViews>
  <sheetFormatPr defaultRowHeight="13.5" customHeight="1"/>
  <cols>
    <col min="1" max="1" width="37" style="4" customWidth="1"/>
    <col min="2" max="2" width="16" style="3" customWidth="1"/>
    <col min="3" max="3" width="24.85546875" style="1" customWidth="1"/>
    <col min="4" max="5" width="12.28515625" style="13" customWidth="1"/>
    <col min="6" max="6" width="12.28515625" style="84" customWidth="1"/>
    <col min="7" max="7" width="12.28515625" style="13" customWidth="1"/>
    <col min="8" max="8" width="13.28515625" style="13" customWidth="1"/>
    <col min="9" max="9" width="12.42578125" style="13" customWidth="1"/>
    <col min="10" max="10" width="12.28515625" style="84" customWidth="1"/>
    <col min="11" max="11" width="11.7109375" style="84" customWidth="1"/>
    <col min="12" max="12" width="11.5703125" style="84" customWidth="1"/>
    <col min="13" max="13" width="12.42578125" style="13" bestFit="1" customWidth="1"/>
    <col min="14" max="14" width="12.7109375" style="13" bestFit="1" customWidth="1"/>
    <col min="15" max="15" width="12.5703125" style="13" bestFit="1" customWidth="1"/>
    <col min="16" max="16" width="13.85546875" style="10" bestFit="1" customWidth="1"/>
    <col min="17" max="17" width="28" style="101" customWidth="1"/>
    <col min="18" max="18" width="9.140625" style="101"/>
    <col min="19" max="19" width="12.140625" style="101" bestFit="1" customWidth="1"/>
    <col min="20" max="16384" width="9.140625" style="101"/>
  </cols>
  <sheetData>
    <row r="1" spans="1:27" ht="25.5" customHeight="1">
      <c r="B1" s="157" t="s">
        <v>209</v>
      </c>
      <c r="C1" s="157"/>
      <c r="D1" s="157"/>
      <c r="E1" s="157"/>
      <c r="F1" s="157"/>
      <c r="G1" s="157"/>
      <c r="H1" s="157"/>
      <c r="I1" s="157"/>
      <c r="J1" s="157"/>
    </row>
    <row r="2" spans="1:27" ht="16.5" customHeight="1"/>
    <row r="3" spans="1:27" s="100" customFormat="1" ht="13.5" customHeight="1">
      <c r="A3" s="125" t="s">
        <v>8</v>
      </c>
      <c r="B3" s="125" t="s">
        <v>19</v>
      </c>
      <c r="C3" s="95" t="s">
        <v>9</v>
      </c>
      <c r="D3" s="18" t="s">
        <v>2</v>
      </c>
      <c r="E3" s="18" t="s">
        <v>1</v>
      </c>
      <c r="F3" s="18" t="s">
        <v>10</v>
      </c>
      <c r="G3" s="18" t="s">
        <v>11</v>
      </c>
      <c r="H3" s="18" t="s">
        <v>186</v>
      </c>
      <c r="I3" s="18" t="s">
        <v>187</v>
      </c>
      <c r="J3" s="18" t="s">
        <v>188</v>
      </c>
      <c r="K3" s="18" t="s">
        <v>189</v>
      </c>
      <c r="L3" s="18" t="s">
        <v>190</v>
      </c>
      <c r="M3" s="18" t="s">
        <v>191</v>
      </c>
      <c r="N3" s="18" t="s">
        <v>192</v>
      </c>
      <c r="O3" s="18" t="s">
        <v>193</v>
      </c>
      <c r="P3" s="52" t="s">
        <v>107</v>
      </c>
    </row>
    <row r="4" spans="1:27" s="102" customFormat="1" ht="13.5" customHeight="1">
      <c r="A4" s="158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3.5" customHeight="1">
      <c r="A5" s="19" t="s">
        <v>261</v>
      </c>
      <c r="B5" s="19" t="s">
        <v>262</v>
      </c>
      <c r="C5" s="96" t="s">
        <v>109</v>
      </c>
      <c r="D5" s="66"/>
      <c r="E5" s="57"/>
      <c r="F5" s="74"/>
      <c r="G5" s="57"/>
      <c r="H5" s="57"/>
      <c r="I5" s="57"/>
      <c r="J5" s="57"/>
      <c r="K5" s="74"/>
      <c r="L5" s="74"/>
      <c r="M5" s="57"/>
      <c r="N5" s="57"/>
      <c r="O5" s="57"/>
      <c r="P5" s="20">
        <f t="shared" ref="P5:P9" si="0">SUM(D5:O5)</f>
        <v>0</v>
      </c>
    </row>
    <row r="6" spans="1:27" ht="13.5" customHeight="1">
      <c r="A6" s="43" t="s">
        <v>185</v>
      </c>
      <c r="B6" s="23" t="s">
        <v>77</v>
      </c>
      <c r="C6" s="29" t="s">
        <v>110</v>
      </c>
      <c r="D6" s="32">
        <v>163.19</v>
      </c>
      <c r="E6" s="32"/>
      <c r="F6" s="71"/>
      <c r="G6" s="58"/>
      <c r="H6" s="32"/>
      <c r="I6" s="66"/>
      <c r="J6" s="71"/>
      <c r="K6" s="32"/>
      <c r="L6" s="71"/>
      <c r="M6" s="32"/>
      <c r="N6" s="32"/>
      <c r="O6" s="32"/>
      <c r="P6" s="20">
        <f t="shared" si="0"/>
        <v>163.19</v>
      </c>
    </row>
    <row r="7" spans="1:27" ht="13.5" customHeight="1">
      <c r="A7" s="43" t="s">
        <v>169</v>
      </c>
      <c r="B7" s="23" t="s">
        <v>133</v>
      </c>
      <c r="C7" s="29" t="s">
        <v>134</v>
      </c>
      <c r="D7" s="32"/>
      <c r="E7" s="58"/>
      <c r="F7" s="22"/>
      <c r="G7" s="58"/>
      <c r="H7" s="58"/>
      <c r="I7" s="58"/>
      <c r="J7" s="22"/>
      <c r="K7" s="22"/>
      <c r="L7" s="71"/>
      <c r="M7" s="58"/>
      <c r="N7" s="58"/>
      <c r="O7" s="58"/>
      <c r="P7" s="20">
        <f t="shared" si="0"/>
        <v>0</v>
      </c>
    </row>
    <row r="8" spans="1:27" ht="13.5" customHeight="1">
      <c r="A8" s="43" t="s">
        <v>170</v>
      </c>
      <c r="B8" s="58" t="s">
        <v>157</v>
      </c>
      <c r="C8" s="96" t="s">
        <v>108</v>
      </c>
      <c r="D8" s="32"/>
      <c r="E8" s="32"/>
      <c r="F8" s="22"/>
      <c r="G8" s="57"/>
      <c r="H8" s="57"/>
      <c r="I8" s="57"/>
      <c r="J8" s="74"/>
      <c r="K8" s="71"/>
      <c r="L8" s="81"/>
      <c r="M8" s="57"/>
      <c r="N8" s="57"/>
      <c r="O8" s="57"/>
      <c r="P8" s="20">
        <f>SUM(D8:O8)</f>
        <v>0</v>
      </c>
    </row>
    <row r="9" spans="1:27" ht="13.5" customHeight="1">
      <c r="A9" s="19" t="s">
        <v>166</v>
      </c>
      <c r="B9" s="23" t="s">
        <v>89</v>
      </c>
      <c r="C9" s="29" t="s">
        <v>90</v>
      </c>
      <c r="D9" s="71"/>
      <c r="E9" s="71"/>
      <c r="F9" s="71"/>
      <c r="G9" s="71"/>
      <c r="H9" s="71"/>
      <c r="I9" s="71"/>
      <c r="J9" s="71"/>
      <c r="K9" s="32"/>
      <c r="L9" s="71"/>
      <c r="M9" s="71"/>
      <c r="N9" s="71"/>
      <c r="O9" s="32"/>
      <c r="P9" s="20">
        <f t="shared" si="0"/>
        <v>0</v>
      </c>
    </row>
    <row r="10" spans="1:27" ht="13.5" customHeight="1">
      <c r="A10" s="24" t="s">
        <v>0</v>
      </c>
      <c r="B10" s="25"/>
      <c r="C10" s="26"/>
      <c r="D10" s="59">
        <f t="shared" ref="D10:O10" si="1">SUM(D5:D9)</f>
        <v>163.19</v>
      </c>
      <c r="E10" s="59">
        <f t="shared" si="1"/>
        <v>0</v>
      </c>
      <c r="F10" s="75">
        <f t="shared" si="1"/>
        <v>0</v>
      </c>
      <c r="G10" s="59">
        <f t="shared" si="1"/>
        <v>0</v>
      </c>
      <c r="H10" s="59">
        <f t="shared" si="1"/>
        <v>0</v>
      </c>
      <c r="I10" s="59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20">
        <f>SUM(D10:O10)</f>
        <v>163.19</v>
      </c>
    </row>
    <row r="11" spans="1:27" ht="13.5" customHeight="1">
      <c r="A11" s="12"/>
      <c r="B11" s="1"/>
      <c r="C11" s="14"/>
      <c r="D11" s="60"/>
      <c r="E11" s="60"/>
      <c r="F11" s="76"/>
      <c r="G11" s="60"/>
      <c r="H11" s="60"/>
      <c r="I11" s="60"/>
      <c r="J11" s="76"/>
      <c r="K11" s="76"/>
      <c r="L11" s="76"/>
      <c r="M11" s="60"/>
      <c r="N11" s="60"/>
      <c r="O11" s="60"/>
      <c r="P11" s="5"/>
    </row>
    <row r="12" spans="1:27" ht="13.5" customHeight="1">
      <c r="A12" s="154" t="s">
        <v>158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</row>
    <row r="13" spans="1:27" ht="13.5" customHeight="1">
      <c r="A13" s="28" t="s">
        <v>69</v>
      </c>
      <c r="B13" s="115" t="s">
        <v>219</v>
      </c>
      <c r="C13" s="96" t="s">
        <v>70</v>
      </c>
      <c r="D13" s="32"/>
      <c r="E13" s="58"/>
      <c r="F13" s="22"/>
      <c r="G13" s="57"/>
      <c r="H13" s="57"/>
      <c r="I13" s="57"/>
      <c r="J13" s="22"/>
      <c r="K13" s="74"/>
      <c r="L13" s="74"/>
      <c r="M13" s="58"/>
      <c r="N13" s="57"/>
      <c r="O13" s="57"/>
      <c r="P13" s="30">
        <f t="shared" ref="P13:P55" si="2">SUM(D13:O13)</f>
        <v>0</v>
      </c>
    </row>
    <row r="14" spans="1:27" ht="13.5" customHeight="1">
      <c r="A14" s="28" t="s">
        <v>28</v>
      </c>
      <c r="B14" s="29" t="s">
        <v>30</v>
      </c>
      <c r="C14" s="97" t="s">
        <v>29</v>
      </c>
      <c r="D14" s="32"/>
      <c r="E14" s="58"/>
      <c r="F14" s="22"/>
      <c r="G14" s="57"/>
      <c r="H14" s="57"/>
      <c r="I14" s="57"/>
      <c r="J14" s="22"/>
      <c r="K14" s="74"/>
      <c r="L14" s="74"/>
      <c r="M14" s="58"/>
      <c r="N14" s="57"/>
      <c r="O14" s="57"/>
      <c r="P14" s="30">
        <f t="shared" si="2"/>
        <v>0</v>
      </c>
    </row>
    <row r="15" spans="1:27" ht="13.5" customHeight="1">
      <c r="A15" s="28" t="s">
        <v>127</v>
      </c>
      <c r="B15" s="29" t="s">
        <v>130</v>
      </c>
      <c r="C15" s="29" t="s">
        <v>29</v>
      </c>
      <c r="D15" s="32"/>
      <c r="E15" s="58"/>
      <c r="F15" s="22"/>
      <c r="G15" s="57"/>
      <c r="H15" s="57"/>
      <c r="I15" s="57"/>
      <c r="J15" s="22"/>
      <c r="K15" s="74"/>
      <c r="L15" s="74"/>
      <c r="M15" s="58"/>
      <c r="N15" s="57"/>
      <c r="O15" s="57"/>
      <c r="P15" s="30">
        <f t="shared" si="2"/>
        <v>0</v>
      </c>
    </row>
    <row r="16" spans="1:27" ht="13.5" customHeight="1">
      <c r="A16" s="28" t="s">
        <v>159</v>
      </c>
      <c r="B16" s="29" t="s">
        <v>72</v>
      </c>
      <c r="C16" s="29" t="s">
        <v>73</v>
      </c>
      <c r="D16" s="32"/>
      <c r="E16" s="58"/>
      <c r="F16" s="71"/>
      <c r="G16" s="57"/>
      <c r="H16" s="57"/>
      <c r="I16" s="57"/>
      <c r="J16" s="22"/>
      <c r="K16" s="74"/>
      <c r="L16" s="74"/>
      <c r="M16" s="58"/>
      <c r="N16" s="57"/>
      <c r="O16" s="57"/>
      <c r="P16" s="30">
        <f t="shared" si="2"/>
        <v>0</v>
      </c>
    </row>
    <row r="17" spans="1:16" ht="13.5" customHeight="1">
      <c r="A17" s="33" t="s">
        <v>128</v>
      </c>
      <c r="B17" s="116" t="s">
        <v>129</v>
      </c>
      <c r="C17" s="29" t="s">
        <v>31</v>
      </c>
      <c r="D17" s="69"/>
      <c r="E17" s="34"/>
      <c r="F17" s="89"/>
      <c r="G17" s="65"/>
      <c r="H17" s="57"/>
      <c r="I17" s="57"/>
      <c r="J17" s="22"/>
      <c r="K17" s="74"/>
      <c r="L17" s="74"/>
      <c r="M17" s="58"/>
      <c r="N17" s="57"/>
      <c r="O17" s="57"/>
      <c r="P17" s="30">
        <f t="shared" si="2"/>
        <v>0</v>
      </c>
    </row>
    <row r="18" spans="1:16" ht="14.25" customHeight="1">
      <c r="A18" s="28" t="s">
        <v>74</v>
      </c>
      <c r="B18" s="29" t="s">
        <v>75</v>
      </c>
      <c r="C18" s="97" t="s">
        <v>64</v>
      </c>
      <c r="D18" s="32"/>
      <c r="E18" s="58"/>
      <c r="F18" s="22"/>
      <c r="G18" s="57"/>
      <c r="H18" s="57"/>
      <c r="I18" s="57"/>
      <c r="J18" s="22"/>
      <c r="K18" s="74"/>
      <c r="L18" s="74"/>
      <c r="M18" s="58"/>
      <c r="N18" s="57"/>
      <c r="O18" s="57"/>
      <c r="P18" s="30">
        <f t="shared" si="2"/>
        <v>0</v>
      </c>
    </row>
    <row r="19" spans="1:16" ht="13.5" customHeight="1">
      <c r="A19" s="28" t="s">
        <v>63</v>
      </c>
      <c r="B19" s="29" t="s">
        <v>65</v>
      </c>
      <c r="C19" s="97" t="s">
        <v>64</v>
      </c>
      <c r="D19" s="32"/>
      <c r="E19" s="58"/>
      <c r="F19" s="22"/>
      <c r="G19" s="57"/>
      <c r="H19" s="57"/>
      <c r="I19" s="57"/>
      <c r="J19" s="22"/>
      <c r="K19" s="74"/>
      <c r="L19" s="74"/>
      <c r="M19" s="58"/>
      <c r="N19" s="57"/>
      <c r="O19" s="57"/>
      <c r="P19" s="30">
        <f t="shared" si="2"/>
        <v>0</v>
      </c>
    </row>
    <row r="20" spans="1:16" ht="13.5" customHeight="1">
      <c r="A20" s="28" t="s">
        <v>66</v>
      </c>
      <c r="B20" s="29" t="s">
        <v>67</v>
      </c>
      <c r="C20" s="29" t="s">
        <v>26</v>
      </c>
      <c r="D20" s="32"/>
      <c r="E20" s="58"/>
      <c r="F20" s="22"/>
      <c r="G20" s="57"/>
      <c r="H20" s="57"/>
      <c r="I20" s="57"/>
      <c r="J20" s="22"/>
      <c r="K20" s="74"/>
      <c r="L20" s="74"/>
      <c r="M20" s="58"/>
      <c r="N20" s="57"/>
      <c r="O20" s="57"/>
      <c r="P20" s="30">
        <f t="shared" si="2"/>
        <v>0</v>
      </c>
    </row>
    <row r="21" spans="1:16" ht="13.5" customHeight="1">
      <c r="A21" s="28" t="s">
        <v>25</v>
      </c>
      <c r="B21" s="29" t="s">
        <v>27</v>
      </c>
      <c r="C21" s="29" t="s">
        <v>26</v>
      </c>
      <c r="D21" s="32"/>
      <c r="E21" s="58"/>
      <c r="F21" s="22"/>
      <c r="G21" s="57"/>
      <c r="H21" s="57"/>
      <c r="I21" s="57"/>
      <c r="J21" s="22"/>
      <c r="K21" s="22"/>
      <c r="L21" s="74"/>
      <c r="M21" s="22"/>
      <c r="N21" s="22"/>
      <c r="O21" s="57"/>
      <c r="P21" s="30">
        <f t="shared" si="2"/>
        <v>0</v>
      </c>
    </row>
    <row r="22" spans="1:16" ht="13.5" customHeight="1">
      <c r="A22" s="28" t="s">
        <v>53</v>
      </c>
      <c r="B22" s="29" t="s">
        <v>55</v>
      </c>
      <c r="C22" s="29" t="s">
        <v>54</v>
      </c>
      <c r="D22" s="32"/>
      <c r="E22" s="58"/>
      <c r="F22" s="22"/>
      <c r="G22" s="57"/>
      <c r="H22" s="57"/>
      <c r="I22" s="57"/>
      <c r="J22" s="22"/>
      <c r="K22" s="74"/>
      <c r="L22" s="74"/>
      <c r="M22" s="58"/>
      <c r="N22" s="57"/>
      <c r="O22" s="57"/>
      <c r="P22" s="30">
        <f t="shared" si="2"/>
        <v>0</v>
      </c>
    </row>
    <row r="23" spans="1:16" ht="13.5" customHeight="1">
      <c r="A23" s="28" t="s">
        <v>146</v>
      </c>
      <c r="B23" s="29" t="s">
        <v>147</v>
      </c>
      <c r="C23" s="29" t="s">
        <v>54</v>
      </c>
      <c r="D23" s="32"/>
      <c r="E23" s="58"/>
      <c r="F23" s="22"/>
      <c r="G23" s="57"/>
      <c r="H23" s="57"/>
      <c r="I23" s="57"/>
      <c r="J23" s="22"/>
      <c r="K23" s="74"/>
      <c r="L23" s="74"/>
      <c r="M23" s="58"/>
      <c r="N23" s="57"/>
      <c r="O23" s="57"/>
      <c r="P23" s="30">
        <f t="shared" si="2"/>
        <v>0</v>
      </c>
    </row>
    <row r="24" spans="1:16" ht="13.5" customHeight="1">
      <c r="A24" s="28" t="s">
        <v>205</v>
      </c>
      <c r="B24" s="117" t="s">
        <v>220</v>
      </c>
      <c r="C24" s="43" t="s">
        <v>221</v>
      </c>
      <c r="D24" s="32"/>
      <c r="E24" s="58"/>
      <c r="F24" s="22"/>
      <c r="G24" s="57"/>
      <c r="H24" s="57"/>
      <c r="I24" s="57"/>
      <c r="J24" s="22"/>
      <c r="K24" s="74"/>
      <c r="L24" s="74"/>
      <c r="M24" s="58"/>
      <c r="N24" s="57"/>
      <c r="O24" s="57"/>
      <c r="P24" s="30">
        <f t="shared" si="2"/>
        <v>0</v>
      </c>
    </row>
    <row r="25" spans="1:16" ht="13.5" customHeight="1">
      <c r="A25" s="28" t="s">
        <v>217</v>
      </c>
      <c r="B25" s="29" t="s">
        <v>269</v>
      </c>
      <c r="C25" s="29" t="s">
        <v>257</v>
      </c>
      <c r="D25" s="32"/>
      <c r="E25" s="58"/>
      <c r="F25" s="22"/>
      <c r="G25" s="57"/>
      <c r="H25" s="57"/>
      <c r="I25" s="57"/>
      <c r="J25" s="22"/>
      <c r="K25" s="74"/>
      <c r="L25" s="74"/>
      <c r="M25" s="58"/>
      <c r="N25" s="57"/>
      <c r="O25" s="57"/>
      <c r="P25" s="30">
        <f t="shared" si="2"/>
        <v>0</v>
      </c>
    </row>
    <row r="26" spans="1:16" ht="13.5" customHeight="1">
      <c r="A26" s="28" t="s">
        <v>267</v>
      </c>
      <c r="B26" s="29" t="s">
        <v>268</v>
      </c>
      <c r="C26" s="29" t="s">
        <v>258</v>
      </c>
      <c r="D26" s="32"/>
      <c r="E26" s="58"/>
      <c r="F26" s="22"/>
      <c r="G26" s="57"/>
      <c r="H26" s="57"/>
      <c r="I26" s="57"/>
      <c r="J26" s="22"/>
      <c r="K26" s="22"/>
      <c r="L26" s="74"/>
      <c r="M26" s="22"/>
      <c r="N26" s="22"/>
      <c r="O26" s="57"/>
      <c r="P26" s="30">
        <f t="shared" si="2"/>
        <v>0</v>
      </c>
    </row>
    <row r="27" spans="1:16" s="72" customFormat="1" ht="13.5" customHeight="1">
      <c r="A27" s="39" t="s">
        <v>263</v>
      </c>
      <c r="B27" s="96" t="s">
        <v>260</v>
      </c>
      <c r="C27" s="96" t="s">
        <v>258</v>
      </c>
      <c r="D27" s="66"/>
      <c r="E27" s="57"/>
      <c r="F27" s="74"/>
      <c r="G27" s="57"/>
      <c r="H27" s="57"/>
      <c r="I27" s="57"/>
      <c r="J27" s="22"/>
      <c r="K27" s="74"/>
      <c r="L27" s="74"/>
      <c r="M27" s="22"/>
      <c r="N27" s="22"/>
      <c r="O27" s="57"/>
      <c r="P27" s="30">
        <f t="shared" si="2"/>
        <v>0</v>
      </c>
    </row>
    <row r="28" spans="1:16" ht="13.5" customHeight="1">
      <c r="A28" s="28" t="s">
        <v>39</v>
      </c>
      <c r="B28" s="29" t="s">
        <v>41</v>
      </c>
      <c r="C28" s="29" t="s">
        <v>40</v>
      </c>
      <c r="D28" s="32"/>
      <c r="E28" s="58"/>
      <c r="F28" s="22"/>
      <c r="G28" s="57"/>
      <c r="H28" s="57"/>
      <c r="I28" s="57"/>
      <c r="J28" s="22"/>
      <c r="K28" s="74"/>
      <c r="L28" s="74"/>
      <c r="M28" s="58"/>
      <c r="N28" s="57"/>
      <c r="O28" s="57"/>
      <c r="P28" s="30">
        <f t="shared" si="2"/>
        <v>0</v>
      </c>
    </row>
    <row r="29" spans="1:16" ht="13.5" customHeight="1">
      <c r="A29" s="28" t="s">
        <v>21</v>
      </c>
      <c r="B29" s="29" t="s">
        <v>22</v>
      </c>
      <c r="C29" s="29" t="s">
        <v>24</v>
      </c>
      <c r="D29" s="32"/>
      <c r="E29" s="58"/>
      <c r="F29" s="22"/>
      <c r="G29" s="57"/>
      <c r="H29" s="57"/>
      <c r="I29" s="57"/>
      <c r="J29" s="22"/>
      <c r="K29" s="74"/>
      <c r="L29" s="74"/>
      <c r="M29" s="58"/>
      <c r="N29" s="57"/>
      <c r="O29" s="57"/>
      <c r="P29" s="30">
        <f t="shared" si="2"/>
        <v>0</v>
      </c>
    </row>
    <row r="30" spans="1:16" ht="13.5" customHeight="1">
      <c r="A30" s="28" t="s">
        <v>58</v>
      </c>
      <c r="B30" s="29" t="s">
        <v>60</v>
      </c>
      <c r="C30" s="29" t="s">
        <v>59</v>
      </c>
      <c r="D30" s="32"/>
      <c r="E30" s="58"/>
      <c r="F30" s="22"/>
      <c r="G30" s="57"/>
      <c r="H30" s="57"/>
      <c r="I30" s="57"/>
      <c r="J30" s="22"/>
      <c r="K30" s="74"/>
      <c r="L30" s="74"/>
      <c r="M30" s="58"/>
      <c r="N30" s="57"/>
      <c r="O30" s="57"/>
      <c r="P30" s="30">
        <f t="shared" si="2"/>
        <v>0</v>
      </c>
    </row>
    <row r="31" spans="1:16" s="72" customFormat="1" ht="13.5" customHeight="1">
      <c r="A31" s="19" t="s">
        <v>122</v>
      </c>
      <c r="B31" s="96" t="s">
        <v>123</v>
      </c>
      <c r="C31" s="99" t="s">
        <v>49</v>
      </c>
      <c r="D31" s="66"/>
      <c r="E31" s="66"/>
      <c r="F31" s="74"/>
      <c r="G31" s="66"/>
      <c r="H31" s="57"/>
      <c r="I31" s="57"/>
      <c r="J31" s="22"/>
      <c r="K31" s="81"/>
      <c r="L31" s="74"/>
      <c r="M31" s="22"/>
      <c r="N31" s="22"/>
      <c r="O31" s="66"/>
      <c r="P31" s="30">
        <f t="shared" si="2"/>
        <v>0</v>
      </c>
    </row>
    <row r="32" spans="1:16" ht="13.5" customHeight="1">
      <c r="A32" s="28" t="s">
        <v>48</v>
      </c>
      <c r="B32" s="29" t="s">
        <v>50</v>
      </c>
      <c r="C32" s="29" t="s">
        <v>49</v>
      </c>
      <c r="D32" s="32"/>
      <c r="E32" s="58"/>
      <c r="F32" s="22"/>
      <c r="G32" s="57"/>
      <c r="H32" s="57"/>
      <c r="I32" s="57"/>
      <c r="J32" s="22"/>
      <c r="K32" s="74"/>
      <c r="L32" s="74"/>
      <c r="M32" s="58"/>
      <c r="N32" s="57"/>
      <c r="O32" s="57"/>
      <c r="P32" s="30">
        <f t="shared" si="2"/>
        <v>0</v>
      </c>
    </row>
    <row r="33" spans="1:17" ht="13.5" customHeight="1">
      <c r="A33" s="28" t="s">
        <v>213</v>
      </c>
      <c r="B33" s="117" t="s">
        <v>223</v>
      </c>
      <c r="C33" s="43" t="s">
        <v>222</v>
      </c>
      <c r="D33" s="32"/>
      <c r="E33" s="69"/>
      <c r="F33" s="90"/>
      <c r="G33" s="67"/>
      <c r="H33" s="57"/>
      <c r="I33" s="57"/>
      <c r="J33" s="22"/>
      <c r="K33" s="57"/>
      <c r="L33" s="74"/>
      <c r="M33" s="58"/>
      <c r="N33" s="57"/>
      <c r="O33" s="57"/>
      <c r="P33" s="30">
        <f t="shared" si="2"/>
        <v>0</v>
      </c>
    </row>
    <row r="34" spans="1:17" ht="13.5" customHeight="1">
      <c r="A34" s="28" t="s">
        <v>155</v>
      </c>
      <c r="B34" s="29" t="s">
        <v>154</v>
      </c>
      <c r="C34" s="97" t="s">
        <v>156</v>
      </c>
      <c r="D34" s="32"/>
      <c r="E34" s="32"/>
      <c r="F34" s="71"/>
      <c r="G34" s="66"/>
      <c r="H34" s="57"/>
      <c r="I34" s="57"/>
      <c r="J34" s="22"/>
      <c r="K34" s="74"/>
      <c r="L34" s="74"/>
      <c r="M34" s="58"/>
      <c r="N34" s="57"/>
      <c r="O34" s="57"/>
      <c r="P34" s="30">
        <f t="shared" si="2"/>
        <v>0</v>
      </c>
    </row>
    <row r="35" spans="1:17" ht="13.5" customHeight="1">
      <c r="A35" s="33" t="s">
        <v>148</v>
      </c>
      <c r="B35" s="116" t="s">
        <v>149</v>
      </c>
      <c r="C35" s="29" t="s">
        <v>150</v>
      </c>
      <c r="D35" s="69"/>
      <c r="E35" s="34"/>
      <c r="F35" s="89"/>
      <c r="G35" s="65"/>
      <c r="H35" s="57"/>
      <c r="I35" s="57"/>
      <c r="J35" s="22"/>
      <c r="K35" s="74"/>
      <c r="L35" s="74"/>
      <c r="M35" s="58"/>
      <c r="N35" s="57"/>
      <c r="O35" s="57"/>
      <c r="P35" s="30">
        <f t="shared" si="2"/>
        <v>0</v>
      </c>
    </row>
    <row r="36" spans="1:17" ht="13.5" customHeight="1">
      <c r="A36" s="33" t="s">
        <v>264</v>
      </c>
      <c r="B36" s="116" t="s">
        <v>57</v>
      </c>
      <c r="C36" s="29" t="s">
        <v>56</v>
      </c>
      <c r="D36" s="69"/>
      <c r="E36" s="34"/>
      <c r="F36" s="89"/>
      <c r="G36" s="65"/>
      <c r="H36" s="57"/>
      <c r="I36" s="57"/>
      <c r="J36" s="22"/>
      <c r="K36" s="74"/>
      <c r="L36" s="74"/>
      <c r="M36" s="58"/>
      <c r="N36" s="57"/>
      <c r="O36" s="57"/>
      <c r="P36" s="30">
        <f t="shared" si="2"/>
        <v>0</v>
      </c>
    </row>
    <row r="37" spans="1:17" ht="13.5" customHeight="1">
      <c r="A37" s="28" t="s">
        <v>42</v>
      </c>
      <c r="B37" s="29" t="s">
        <v>43</v>
      </c>
      <c r="C37" s="29" t="s">
        <v>38</v>
      </c>
      <c r="D37" s="32"/>
      <c r="E37" s="58"/>
      <c r="F37" s="22"/>
      <c r="G37" s="57"/>
      <c r="H37" s="66"/>
      <c r="I37" s="57"/>
      <c r="J37" s="22"/>
      <c r="K37" s="74"/>
      <c r="L37" s="74"/>
      <c r="M37" s="58"/>
      <c r="N37" s="57"/>
      <c r="O37" s="57"/>
      <c r="P37" s="30">
        <f t="shared" si="2"/>
        <v>0</v>
      </c>
    </row>
    <row r="38" spans="1:17" ht="13.5" customHeight="1">
      <c r="A38" s="28" t="s">
        <v>200</v>
      </c>
      <c r="B38" s="118" t="s">
        <v>224</v>
      </c>
      <c r="C38" s="98" t="s">
        <v>23</v>
      </c>
      <c r="D38" s="32"/>
      <c r="E38" s="32"/>
      <c r="F38" s="71"/>
      <c r="G38" s="32"/>
      <c r="H38" s="57"/>
      <c r="I38" s="32"/>
      <c r="J38" s="71"/>
      <c r="K38" s="32"/>
      <c r="L38" s="74"/>
      <c r="M38" s="58"/>
      <c r="N38" s="57"/>
      <c r="O38" s="57"/>
      <c r="P38" s="30">
        <f t="shared" si="2"/>
        <v>0</v>
      </c>
    </row>
    <row r="39" spans="1:17" ht="13.5" customHeight="1">
      <c r="A39" s="28" t="s">
        <v>51</v>
      </c>
      <c r="B39" s="29" t="s">
        <v>52</v>
      </c>
      <c r="C39" s="29" t="s">
        <v>23</v>
      </c>
      <c r="D39" s="32"/>
      <c r="E39" s="58"/>
      <c r="F39" s="22"/>
      <c r="G39" s="57"/>
      <c r="H39" s="57"/>
      <c r="I39" s="57"/>
      <c r="J39" s="22"/>
      <c r="K39" s="74"/>
      <c r="L39" s="74"/>
      <c r="M39" s="58"/>
      <c r="N39" s="57"/>
      <c r="O39" s="57"/>
      <c r="P39" s="30">
        <f t="shared" si="2"/>
        <v>0</v>
      </c>
    </row>
    <row r="40" spans="1:17" ht="13.5" customHeight="1">
      <c r="A40" s="23" t="s">
        <v>124</v>
      </c>
      <c r="B40" s="29" t="s">
        <v>125</v>
      </c>
      <c r="C40" s="29" t="s">
        <v>23</v>
      </c>
      <c r="D40" s="32"/>
      <c r="E40" s="32"/>
      <c r="F40" s="22"/>
      <c r="G40" s="57"/>
      <c r="H40" s="103"/>
      <c r="I40" s="57"/>
      <c r="J40" s="22"/>
      <c r="K40" s="74"/>
      <c r="L40" s="74"/>
      <c r="M40" s="58"/>
      <c r="N40" s="57"/>
      <c r="O40" s="57"/>
      <c r="P40" s="30">
        <f t="shared" si="2"/>
        <v>0</v>
      </c>
      <c r="Q40" s="104"/>
    </row>
    <row r="41" spans="1:17" ht="13.5" customHeight="1">
      <c r="A41" s="28" t="s">
        <v>206</v>
      </c>
      <c r="B41" s="29" t="s">
        <v>71</v>
      </c>
      <c r="C41" s="97" t="s">
        <v>70</v>
      </c>
      <c r="D41" s="32"/>
      <c r="E41" s="58"/>
      <c r="F41" s="74"/>
      <c r="G41" s="57"/>
      <c r="H41" s="57"/>
      <c r="I41" s="57"/>
      <c r="J41" s="22"/>
      <c r="K41" s="74"/>
      <c r="L41" s="74"/>
      <c r="M41" s="58"/>
      <c r="N41" s="57"/>
      <c r="O41" s="57"/>
      <c r="P41" s="30">
        <f t="shared" si="2"/>
        <v>0</v>
      </c>
    </row>
    <row r="42" spans="1:17" ht="13.5" customHeight="1">
      <c r="A42" s="28" t="s">
        <v>135</v>
      </c>
      <c r="B42" s="29" t="s">
        <v>136</v>
      </c>
      <c r="C42" s="97" t="s">
        <v>33</v>
      </c>
      <c r="D42" s="32"/>
      <c r="E42" s="58"/>
      <c r="F42" s="22"/>
      <c r="G42" s="57"/>
      <c r="H42" s="57"/>
      <c r="I42" s="57"/>
      <c r="J42" s="57"/>
      <c r="K42" s="57"/>
      <c r="L42" s="74"/>
      <c r="M42" s="58"/>
      <c r="N42" s="58"/>
      <c r="O42" s="57"/>
      <c r="P42" s="30">
        <f t="shared" si="2"/>
        <v>0</v>
      </c>
    </row>
    <row r="43" spans="1:17" ht="13.5" customHeight="1">
      <c r="A43" s="28" t="s">
        <v>44</v>
      </c>
      <c r="B43" s="29" t="s">
        <v>45</v>
      </c>
      <c r="C43" s="97" t="s">
        <v>33</v>
      </c>
      <c r="D43" s="32"/>
      <c r="E43" s="69"/>
      <c r="F43" s="90"/>
      <c r="G43" s="67"/>
      <c r="H43" s="57"/>
      <c r="I43" s="57"/>
      <c r="J43" s="22"/>
      <c r="K43" s="74"/>
      <c r="L43" s="74"/>
      <c r="M43" s="58"/>
      <c r="N43" s="57"/>
      <c r="O43" s="57"/>
      <c r="P43" s="30">
        <f t="shared" si="2"/>
        <v>0</v>
      </c>
    </row>
    <row r="44" spans="1:17" ht="13.5" customHeight="1">
      <c r="A44" s="28" t="s">
        <v>32</v>
      </c>
      <c r="B44" s="29" t="s">
        <v>34</v>
      </c>
      <c r="C44" s="29" t="s">
        <v>33</v>
      </c>
      <c r="D44" s="32"/>
      <c r="E44" s="58"/>
      <c r="F44" s="22"/>
      <c r="G44" s="57"/>
      <c r="H44" s="57"/>
      <c r="I44" s="57"/>
      <c r="J44" s="22"/>
      <c r="K44" s="74"/>
      <c r="L44" s="74"/>
      <c r="M44" s="58"/>
      <c r="N44" s="57"/>
      <c r="O44" s="57"/>
      <c r="P44" s="30">
        <f t="shared" si="2"/>
        <v>0</v>
      </c>
    </row>
    <row r="45" spans="1:17" ht="13.5" customHeight="1">
      <c r="A45" s="33" t="s">
        <v>207</v>
      </c>
      <c r="B45" s="115" t="s">
        <v>225</v>
      </c>
      <c r="C45" s="43" t="s">
        <v>226</v>
      </c>
      <c r="D45" s="69"/>
      <c r="E45" s="34"/>
      <c r="F45" s="89"/>
      <c r="G45" s="65"/>
      <c r="H45" s="57"/>
      <c r="I45" s="57"/>
      <c r="J45" s="22"/>
      <c r="K45" s="74"/>
      <c r="L45" s="74"/>
      <c r="M45" s="58"/>
      <c r="N45" s="57"/>
      <c r="O45" s="57"/>
      <c r="P45" s="30">
        <f t="shared" si="2"/>
        <v>0</v>
      </c>
    </row>
    <row r="46" spans="1:17" ht="13.5" customHeight="1">
      <c r="A46" s="28" t="s">
        <v>137</v>
      </c>
      <c r="B46" s="29" t="s">
        <v>138</v>
      </c>
      <c r="C46" s="29" t="s">
        <v>33</v>
      </c>
      <c r="D46" s="32"/>
      <c r="E46" s="58"/>
      <c r="F46" s="22"/>
      <c r="G46" s="57"/>
      <c r="H46" s="57"/>
      <c r="I46" s="57"/>
      <c r="J46" s="22"/>
      <c r="K46" s="74"/>
      <c r="L46" s="74"/>
      <c r="M46" s="58"/>
      <c r="N46" s="57"/>
      <c r="O46" s="57"/>
      <c r="P46" s="30">
        <f t="shared" si="2"/>
        <v>0</v>
      </c>
    </row>
    <row r="47" spans="1:17" ht="13.5" customHeight="1">
      <c r="A47" s="28" t="s">
        <v>218</v>
      </c>
      <c r="B47" s="119" t="s">
        <v>227</v>
      </c>
      <c r="C47" s="43" t="s">
        <v>226</v>
      </c>
      <c r="D47" s="32"/>
      <c r="E47" s="58"/>
      <c r="F47" s="22"/>
      <c r="G47" s="57"/>
      <c r="H47" s="57"/>
      <c r="I47" s="57"/>
      <c r="J47" s="22"/>
      <c r="K47" s="57"/>
      <c r="L47" s="74"/>
      <c r="M47" s="58"/>
      <c r="N47" s="57"/>
      <c r="O47" s="57"/>
      <c r="P47" s="30">
        <f t="shared" si="2"/>
        <v>0</v>
      </c>
    </row>
    <row r="48" spans="1:17" ht="13.5" customHeight="1">
      <c r="A48" s="28" t="s">
        <v>270</v>
      </c>
      <c r="B48" s="29" t="s">
        <v>62</v>
      </c>
      <c r="C48" s="29" t="s">
        <v>61</v>
      </c>
      <c r="D48" s="32"/>
      <c r="E48" s="58"/>
      <c r="F48" s="22"/>
      <c r="G48" s="57"/>
      <c r="H48" s="57"/>
      <c r="I48" s="57"/>
      <c r="J48" s="22"/>
      <c r="K48" s="74"/>
      <c r="L48" s="74"/>
      <c r="M48" s="58"/>
      <c r="N48" s="57"/>
      <c r="O48" s="57"/>
      <c r="P48" s="30">
        <f t="shared" si="2"/>
        <v>0</v>
      </c>
    </row>
    <row r="49" spans="1:68" ht="13.5" customHeight="1">
      <c r="A49" s="28" t="s">
        <v>106</v>
      </c>
      <c r="B49" s="29" t="s">
        <v>68</v>
      </c>
      <c r="C49" s="29" t="s">
        <v>61</v>
      </c>
      <c r="D49" s="32"/>
      <c r="E49" s="58"/>
      <c r="F49" s="22"/>
      <c r="G49" s="57"/>
      <c r="H49" s="57"/>
      <c r="I49" s="57"/>
      <c r="J49" s="22"/>
      <c r="K49" s="74"/>
      <c r="L49" s="74"/>
      <c r="M49" s="58"/>
      <c r="N49" s="57"/>
      <c r="O49" s="57"/>
      <c r="P49" s="30">
        <f t="shared" si="2"/>
        <v>0</v>
      </c>
    </row>
    <row r="50" spans="1:68" ht="13.5" customHeight="1">
      <c r="A50" s="33" t="s">
        <v>203</v>
      </c>
      <c r="B50" s="117" t="s">
        <v>228</v>
      </c>
      <c r="C50" s="99" t="s">
        <v>40</v>
      </c>
      <c r="D50" s="69"/>
      <c r="E50" s="34"/>
      <c r="F50" s="89"/>
      <c r="G50" s="65"/>
      <c r="H50" s="57"/>
      <c r="I50" s="57"/>
      <c r="J50" s="22"/>
      <c r="K50" s="74"/>
      <c r="L50" s="74"/>
      <c r="M50" s="74"/>
      <c r="N50" s="74"/>
      <c r="O50" s="57"/>
      <c r="P50" s="30">
        <f t="shared" si="2"/>
        <v>0</v>
      </c>
    </row>
    <row r="51" spans="1:68" ht="13.5" customHeight="1">
      <c r="A51" s="33" t="s">
        <v>199</v>
      </c>
      <c r="B51" s="120" t="s">
        <v>229</v>
      </c>
      <c r="C51" s="97" t="s">
        <v>36</v>
      </c>
      <c r="D51" s="69"/>
      <c r="E51" s="34"/>
      <c r="F51" s="89"/>
      <c r="G51" s="65"/>
      <c r="H51" s="57"/>
      <c r="I51" s="57"/>
      <c r="J51" s="22"/>
      <c r="K51" s="74"/>
      <c r="L51" s="74"/>
      <c r="M51" s="58"/>
      <c r="N51" s="74"/>
      <c r="O51" s="57"/>
      <c r="P51" s="30">
        <f t="shared" si="2"/>
        <v>0</v>
      </c>
    </row>
    <row r="52" spans="1:68" ht="13.5" customHeight="1">
      <c r="A52" s="28" t="s">
        <v>46</v>
      </c>
      <c r="B52" s="29" t="s">
        <v>47</v>
      </c>
      <c r="C52" s="97" t="s">
        <v>36</v>
      </c>
      <c r="D52" s="32"/>
      <c r="E52" s="58"/>
      <c r="F52" s="22"/>
      <c r="G52" s="57"/>
      <c r="H52" s="57"/>
      <c r="I52" s="57"/>
      <c r="J52" s="22"/>
      <c r="K52" s="74"/>
      <c r="L52" s="74"/>
      <c r="M52" s="58"/>
      <c r="N52" s="57"/>
      <c r="O52" s="57"/>
      <c r="P52" s="30">
        <f t="shared" si="2"/>
        <v>0</v>
      </c>
    </row>
    <row r="53" spans="1:68" ht="13.5" customHeight="1">
      <c r="A53" s="28" t="s">
        <v>35</v>
      </c>
      <c r="B53" s="29" t="s">
        <v>37</v>
      </c>
      <c r="C53" s="97" t="s">
        <v>36</v>
      </c>
      <c r="D53" s="32"/>
      <c r="E53" s="58"/>
      <c r="F53" s="22"/>
      <c r="G53" s="57"/>
      <c r="H53" s="57"/>
      <c r="I53" s="57"/>
      <c r="J53" s="74"/>
      <c r="K53" s="74"/>
      <c r="L53" s="74"/>
      <c r="M53" s="58"/>
      <c r="N53" s="57"/>
      <c r="O53" s="57"/>
      <c r="P53" s="30">
        <f t="shared" si="2"/>
        <v>0</v>
      </c>
      <c r="S53" s="126"/>
    </row>
    <row r="54" spans="1:68" ht="13.5" customHeight="1">
      <c r="A54" s="28" t="s">
        <v>254</v>
      </c>
      <c r="B54" s="117" t="s">
        <v>230</v>
      </c>
      <c r="C54" s="43" t="s">
        <v>231</v>
      </c>
      <c r="D54" s="32"/>
      <c r="E54" s="32"/>
      <c r="F54" s="71"/>
      <c r="G54" s="32"/>
      <c r="H54" s="66"/>
      <c r="I54" s="32"/>
      <c r="J54" s="81"/>
      <c r="K54" s="32"/>
      <c r="L54" s="74"/>
      <c r="M54" s="58"/>
      <c r="N54" s="57"/>
      <c r="O54" s="57"/>
      <c r="P54" s="30">
        <f>SUM(D54:O54)</f>
        <v>0</v>
      </c>
      <c r="S54" s="126"/>
    </row>
    <row r="55" spans="1:68" ht="13.5" customHeight="1">
      <c r="A55" s="28" t="s">
        <v>255</v>
      </c>
      <c r="B55" s="117" t="s">
        <v>248</v>
      </c>
      <c r="C55" s="43" t="s">
        <v>247</v>
      </c>
      <c r="D55" s="32"/>
      <c r="E55" s="32"/>
      <c r="F55" s="71"/>
      <c r="G55" s="32"/>
      <c r="H55" s="66"/>
      <c r="I55" s="32"/>
      <c r="J55" s="81"/>
      <c r="K55" s="32"/>
      <c r="L55" s="74"/>
      <c r="M55" s="58"/>
      <c r="N55" s="57"/>
      <c r="O55" s="57"/>
      <c r="P55" s="30">
        <f t="shared" si="2"/>
        <v>0</v>
      </c>
      <c r="S55" s="126"/>
    </row>
    <row r="56" spans="1:68" ht="13.5" customHeight="1">
      <c r="A56" s="110" t="s">
        <v>252</v>
      </c>
      <c r="B56" s="110" t="s">
        <v>253</v>
      </c>
      <c r="C56" s="101" t="s">
        <v>256</v>
      </c>
      <c r="D56" s="32"/>
      <c r="E56" s="32"/>
      <c r="F56" s="71"/>
      <c r="G56" s="32"/>
      <c r="H56" s="66"/>
      <c r="I56" s="32"/>
      <c r="J56" s="81"/>
      <c r="K56" s="81"/>
      <c r="L56" s="74"/>
      <c r="M56" s="58"/>
      <c r="N56" s="57"/>
      <c r="O56" s="57"/>
      <c r="P56" s="30">
        <f>SUM(D56:O56)</f>
        <v>0</v>
      </c>
      <c r="S56" s="126"/>
    </row>
    <row r="57" spans="1:68" ht="13.5" customHeight="1">
      <c r="A57" s="24" t="s">
        <v>0</v>
      </c>
      <c r="B57" s="25"/>
      <c r="C57" s="26"/>
      <c r="D57" s="59">
        <f>SUM(D13:D56)</f>
        <v>0</v>
      </c>
      <c r="E57" s="59">
        <f t="shared" ref="E57:K57" si="3">SUM(E13:E56)</f>
        <v>0</v>
      </c>
      <c r="F57" s="59">
        <f t="shared" si="3"/>
        <v>0</v>
      </c>
      <c r="G57" s="59">
        <f t="shared" si="3"/>
        <v>0</v>
      </c>
      <c r="H57" s="59">
        <f t="shared" si="3"/>
        <v>0</v>
      </c>
      <c r="I57" s="59">
        <f t="shared" si="3"/>
        <v>0</v>
      </c>
      <c r="J57" s="59">
        <f t="shared" si="3"/>
        <v>0</v>
      </c>
      <c r="K57" s="59">
        <f t="shared" si="3"/>
        <v>0</v>
      </c>
      <c r="L57" s="75">
        <f>SUM(L13:L56)</f>
        <v>0</v>
      </c>
      <c r="M57" s="59">
        <f>SUM(M13:M56)</f>
        <v>0</v>
      </c>
      <c r="N57" s="59">
        <f>SUM(N13:N56)</f>
        <v>0</v>
      </c>
      <c r="O57" s="59">
        <v>0</v>
      </c>
      <c r="P57" s="30">
        <f t="shared" ref="P57" si="4">SUM(D57:O57)</f>
        <v>0</v>
      </c>
      <c r="S57" s="126"/>
    </row>
    <row r="58" spans="1:68" s="72" customFormat="1" ht="13.5" customHeight="1">
      <c r="A58" s="11"/>
      <c r="B58" s="54"/>
      <c r="C58" s="55"/>
      <c r="D58" s="61"/>
      <c r="E58" s="61"/>
      <c r="F58" s="77"/>
      <c r="G58" s="61"/>
      <c r="H58" s="61"/>
      <c r="I58" s="61"/>
      <c r="J58" s="77"/>
      <c r="K58" s="77"/>
      <c r="L58" s="77"/>
      <c r="M58" s="61"/>
      <c r="N58" s="61"/>
      <c r="O58" s="61"/>
      <c r="P58" s="56"/>
      <c r="S58" s="103"/>
    </row>
    <row r="59" spans="1:68" ht="13.5" customHeight="1">
      <c r="A59" s="154" t="s">
        <v>14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6"/>
    </row>
    <row r="60" spans="1:68" ht="13.5" customHeight="1">
      <c r="A60" s="19" t="s">
        <v>112</v>
      </c>
      <c r="B60" s="23" t="s">
        <v>113</v>
      </c>
      <c r="C60" s="23" t="s">
        <v>114</v>
      </c>
      <c r="D60" s="66"/>
      <c r="E60" s="57"/>
      <c r="F60" s="74"/>
      <c r="G60" s="57"/>
      <c r="H60" s="57"/>
      <c r="I60" s="57"/>
      <c r="J60" s="74"/>
      <c r="K60" s="74"/>
      <c r="L60" s="81"/>
      <c r="M60" s="57"/>
      <c r="N60" s="57"/>
      <c r="O60" s="57"/>
      <c r="P60" s="30">
        <f>SUM(D60:O60)</f>
        <v>0</v>
      </c>
    </row>
    <row r="61" spans="1:68" ht="13.5" customHeight="1">
      <c r="A61" s="24" t="s">
        <v>0</v>
      </c>
      <c r="B61" s="25"/>
      <c r="C61" s="26"/>
      <c r="D61" s="59">
        <f>SUM(D60)</f>
        <v>0</v>
      </c>
      <c r="E61" s="59">
        <f t="shared" ref="E61:F61" si="5">SUM(E60)</f>
        <v>0</v>
      </c>
      <c r="F61" s="75">
        <f t="shared" si="5"/>
        <v>0</v>
      </c>
      <c r="G61" s="59">
        <f>SUM(G60)</f>
        <v>0</v>
      </c>
      <c r="H61" s="59">
        <f>SUM(H60)</f>
        <v>0</v>
      </c>
      <c r="I61" s="64">
        <f>SUM(I60)</f>
        <v>0</v>
      </c>
      <c r="J61" s="79">
        <f>SUM(J60)</f>
        <v>0</v>
      </c>
      <c r="K61" s="79">
        <f>SUM(K60:K60)</f>
        <v>0</v>
      </c>
      <c r="L61" s="75">
        <f t="shared" ref="L61:O61" si="6">SUM(L60:L60)</f>
        <v>0</v>
      </c>
      <c r="M61" s="64">
        <f t="shared" si="6"/>
        <v>0</v>
      </c>
      <c r="N61" s="64">
        <f t="shared" si="6"/>
        <v>0</v>
      </c>
      <c r="O61" s="64">
        <f t="shared" si="6"/>
        <v>0</v>
      </c>
      <c r="P61" s="30">
        <f>SUM(P60:P60)</f>
        <v>0</v>
      </c>
    </row>
    <row r="62" spans="1:68" s="106" customFormat="1" ht="13.5" customHeight="1">
      <c r="A62" s="2"/>
      <c r="B62" s="15"/>
      <c r="C62" s="15"/>
      <c r="D62" s="63"/>
      <c r="E62" s="63"/>
      <c r="F62" s="78"/>
      <c r="G62" s="63"/>
      <c r="H62" s="63"/>
      <c r="I62" s="63"/>
      <c r="J62" s="78"/>
      <c r="K62" s="78"/>
      <c r="L62" s="78"/>
      <c r="M62" s="63"/>
      <c r="N62" s="63"/>
      <c r="O62" s="63"/>
      <c r="P62" s="6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105"/>
    </row>
    <row r="63" spans="1:68" ht="13.5" customHeight="1">
      <c r="A63" s="154" t="s">
        <v>4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6"/>
    </row>
    <row r="64" spans="1:68" ht="13.5" customHeight="1">
      <c r="A64" s="19" t="s">
        <v>171</v>
      </c>
      <c r="B64" s="23" t="s">
        <v>139</v>
      </c>
      <c r="C64" s="21" t="s">
        <v>78</v>
      </c>
      <c r="D64" s="66"/>
      <c r="E64" s="57"/>
      <c r="F64" s="74"/>
      <c r="G64" s="57"/>
      <c r="H64" s="57"/>
      <c r="I64" s="57"/>
      <c r="J64" s="74"/>
      <c r="K64" s="74"/>
      <c r="L64" s="81"/>
      <c r="M64" s="57"/>
      <c r="N64" s="57"/>
      <c r="O64" s="57"/>
      <c r="P64" s="20">
        <f>SUM(D64:O64)</f>
        <v>0</v>
      </c>
    </row>
    <row r="65" spans="1:16" ht="13.5" customHeight="1">
      <c r="A65" s="24" t="s">
        <v>0</v>
      </c>
      <c r="B65" s="25"/>
      <c r="C65" s="26"/>
      <c r="D65" s="59">
        <f>SUM(D64:D64)</f>
        <v>0</v>
      </c>
      <c r="E65" s="59">
        <f>SUM(E64:E64)</f>
        <v>0</v>
      </c>
      <c r="F65" s="75">
        <f>SUM(F64:F64)</f>
        <v>0</v>
      </c>
      <c r="G65" s="59">
        <f>SUM(G64)</f>
        <v>0</v>
      </c>
      <c r="H65" s="64">
        <v>80</v>
      </c>
      <c r="I65" s="64">
        <f>SUM(I64)</f>
        <v>0</v>
      </c>
      <c r="J65" s="79">
        <f>SUM(J64)</f>
        <v>0</v>
      </c>
      <c r="K65" s="79">
        <f>K64</f>
        <v>0</v>
      </c>
      <c r="L65" s="75">
        <f t="shared" ref="L65:O65" si="7">SUM(L64:L64)</f>
        <v>0</v>
      </c>
      <c r="M65" s="64">
        <f t="shared" si="7"/>
        <v>0</v>
      </c>
      <c r="N65" s="64">
        <f t="shared" si="7"/>
        <v>0</v>
      </c>
      <c r="O65" s="64">
        <f t="shared" si="7"/>
        <v>0</v>
      </c>
      <c r="P65" s="20">
        <f>SUM(D65:O65)</f>
        <v>80</v>
      </c>
    </row>
    <row r="66" spans="1:16" ht="13.5" customHeight="1">
      <c r="A66" s="12"/>
      <c r="B66" s="1"/>
      <c r="C66" s="14"/>
      <c r="D66" s="60"/>
      <c r="E66" s="60"/>
      <c r="F66" s="76"/>
      <c r="G66" s="60"/>
      <c r="H66" s="60"/>
      <c r="I66" s="60"/>
      <c r="J66" s="76"/>
      <c r="K66" s="76"/>
      <c r="L66" s="76"/>
      <c r="M66" s="60"/>
      <c r="N66" s="60"/>
      <c r="O66" s="60"/>
      <c r="P66" s="5"/>
    </row>
    <row r="67" spans="1:16" ht="13.5" customHeight="1">
      <c r="A67" s="154" t="s">
        <v>93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6"/>
    </row>
    <row r="68" spans="1:16" ht="13.5" customHeight="1">
      <c r="A68" s="36" t="s">
        <v>172</v>
      </c>
      <c r="B68" s="23" t="s">
        <v>95</v>
      </c>
      <c r="C68" s="21" t="s">
        <v>94</v>
      </c>
      <c r="D68" s="66"/>
      <c r="E68" s="57"/>
      <c r="F68" s="74"/>
      <c r="G68" s="57"/>
      <c r="H68" s="57"/>
      <c r="I68" s="57"/>
      <c r="J68" s="74"/>
      <c r="K68" s="74"/>
      <c r="L68" s="81"/>
      <c r="M68" s="57"/>
      <c r="N68" s="57"/>
      <c r="O68" s="57"/>
      <c r="P68" s="20">
        <f>SUM(D68:O68)</f>
        <v>0</v>
      </c>
    </row>
    <row r="69" spans="1:16" ht="13.5" customHeight="1">
      <c r="A69" s="37" t="s">
        <v>173</v>
      </c>
      <c r="B69" s="23" t="s">
        <v>100</v>
      </c>
      <c r="C69" s="21" t="s">
        <v>99</v>
      </c>
      <c r="D69" s="32"/>
      <c r="E69" s="69"/>
      <c r="F69" s="22"/>
      <c r="G69" s="22"/>
      <c r="H69" s="57"/>
      <c r="I69" s="57"/>
      <c r="J69" s="74"/>
      <c r="K69" s="74"/>
      <c r="L69" s="81"/>
      <c r="M69" s="81"/>
      <c r="N69" s="81"/>
      <c r="O69" s="57"/>
      <c r="P69" s="20">
        <f t="shared" ref="P69:P70" si="8">SUM(D69:O69)</f>
        <v>0</v>
      </c>
    </row>
    <row r="70" spans="1:16" ht="13.5" customHeight="1">
      <c r="A70" s="24" t="s">
        <v>0</v>
      </c>
      <c r="B70" s="25"/>
      <c r="C70" s="25"/>
      <c r="D70" s="59">
        <f t="shared" ref="D70:F70" si="9">SUM(D68:D69)</f>
        <v>0</v>
      </c>
      <c r="E70" s="59">
        <f t="shared" si="9"/>
        <v>0</v>
      </c>
      <c r="F70" s="75">
        <f t="shared" si="9"/>
        <v>0</v>
      </c>
      <c r="G70" s="59">
        <f>SUM(G68:G69)</f>
        <v>0</v>
      </c>
      <c r="H70" s="59">
        <f>SUM(H68:H69)</f>
        <v>0</v>
      </c>
      <c r="I70" s="59">
        <f>SUM(I68:I69)</f>
        <v>0</v>
      </c>
      <c r="J70" s="75">
        <f>SUM(J68:J69)</f>
        <v>0</v>
      </c>
      <c r="K70" s="75">
        <f>SUM(K68:K69)</f>
        <v>0</v>
      </c>
      <c r="L70" s="75">
        <f t="shared" ref="L70:O70" si="10">SUM(L68+L69)</f>
        <v>0</v>
      </c>
      <c r="M70" s="75">
        <f t="shared" si="10"/>
        <v>0</v>
      </c>
      <c r="N70" s="59">
        <f t="shared" si="10"/>
        <v>0</v>
      </c>
      <c r="O70" s="59">
        <f t="shared" si="10"/>
        <v>0</v>
      </c>
      <c r="P70" s="20">
        <f t="shared" si="8"/>
        <v>0</v>
      </c>
    </row>
    <row r="71" spans="1:16" ht="13.5" customHeight="1">
      <c r="A71" s="12"/>
      <c r="B71" s="1"/>
      <c r="D71" s="60"/>
      <c r="E71" s="60"/>
      <c r="F71" s="76"/>
      <c r="G71" s="60"/>
      <c r="H71" s="60"/>
      <c r="I71" s="60"/>
      <c r="J71" s="76"/>
      <c r="K71" s="76"/>
      <c r="L71" s="76"/>
      <c r="M71" s="60"/>
      <c r="N71" s="60"/>
      <c r="O71" s="60"/>
      <c r="P71" s="5"/>
    </row>
    <row r="72" spans="1:16" ht="13.5" customHeight="1">
      <c r="A72" s="154" t="s">
        <v>5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6"/>
    </row>
    <row r="73" spans="1:16" ht="13.5" customHeight="1">
      <c r="A73" s="19" t="s">
        <v>174</v>
      </c>
      <c r="B73" s="23" t="s">
        <v>79</v>
      </c>
      <c r="C73" s="23" t="s">
        <v>111</v>
      </c>
      <c r="D73" s="32"/>
      <c r="E73" s="58"/>
      <c r="F73" s="22"/>
      <c r="G73" s="58"/>
      <c r="H73" s="57"/>
      <c r="I73" s="58"/>
      <c r="J73" s="74"/>
      <c r="K73" s="22"/>
      <c r="L73" s="71"/>
      <c r="M73" s="58"/>
      <c r="N73" s="58"/>
      <c r="O73" s="58"/>
      <c r="P73" s="20">
        <f>SUM(D73:O73)</f>
        <v>0</v>
      </c>
    </row>
    <row r="74" spans="1:16" ht="13.5" customHeight="1">
      <c r="A74" s="24" t="s">
        <v>0</v>
      </c>
      <c r="B74" s="25"/>
      <c r="C74" s="25"/>
      <c r="D74" s="59">
        <f t="shared" ref="D74:I74" si="11">SUM(D73)</f>
        <v>0</v>
      </c>
      <c r="E74" s="59">
        <f t="shared" si="11"/>
        <v>0</v>
      </c>
      <c r="F74" s="75">
        <f t="shared" si="11"/>
        <v>0</v>
      </c>
      <c r="G74" s="59">
        <f t="shared" si="11"/>
        <v>0</v>
      </c>
      <c r="H74" s="64">
        <f t="shared" si="11"/>
        <v>0</v>
      </c>
      <c r="I74" s="64">
        <f t="shared" si="11"/>
        <v>0</v>
      </c>
      <c r="J74" s="79">
        <f>SUM(J73)</f>
        <v>0</v>
      </c>
      <c r="K74" s="79">
        <f>K73</f>
        <v>0</v>
      </c>
      <c r="L74" s="75">
        <f t="shared" ref="L74:O74" si="12">SUM(L73:L73)</f>
        <v>0</v>
      </c>
      <c r="M74" s="64">
        <f t="shared" si="12"/>
        <v>0</v>
      </c>
      <c r="N74" s="64">
        <f t="shared" si="12"/>
        <v>0</v>
      </c>
      <c r="O74" s="64">
        <f t="shared" si="12"/>
        <v>0</v>
      </c>
      <c r="P74" s="20">
        <f>SUM(D74:O74)</f>
        <v>0</v>
      </c>
    </row>
    <row r="75" spans="1:16" ht="13.5" customHeight="1">
      <c r="A75" s="12"/>
      <c r="B75" s="1"/>
      <c r="D75" s="60"/>
      <c r="E75" s="60"/>
      <c r="F75" s="76"/>
      <c r="G75" s="60"/>
      <c r="H75" s="60"/>
      <c r="I75" s="60"/>
      <c r="J75" s="76"/>
      <c r="K75" s="76"/>
      <c r="L75" s="76"/>
      <c r="M75" s="60"/>
      <c r="N75" s="60"/>
      <c r="O75" s="60"/>
      <c r="P75" s="5"/>
    </row>
    <row r="76" spans="1:16" ht="13.5" customHeight="1">
      <c r="A76" s="154" t="s">
        <v>6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6"/>
    </row>
    <row r="77" spans="1:16" ht="13.5" customHeight="1">
      <c r="A77" s="19" t="s">
        <v>175</v>
      </c>
      <c r="B77" s="23" t="s">
        <v>96</v>
      </c>
      <c r="C77" s="23" t="s">
        <v>97</v>
      </c>
      <c r="D77" s="66"/>
      <c r="E77" s="57"/>
      <c r="F77" s="57"/>
      <c r="G77" s="57"/>
      <c r="H77" s="57"/>
      <c r="I77" s="57"/>
      <c r="J77" s="74"/>
      <c r="K77" s="74"/>
      <c r="L77" s="81"/>
      <c r="M77" s="57"/>
      <c r="N77" s="57"/>
      <c r="O77" s="57"/>
      <c r="P77" s="20">
        <f>SUM(D77:O77)</f>
        <v>0</v>
      </c>
    </row>
    <row r="78" spans="1:16" ht="13.5" customHeight="1">
      <c r="A78" s="24" t="s">
        <v>0</v>
      </c>
      <c r="B78" s="25"/>
      <c r="C78" s="25"/>
      <c r="D78" s="59">
        <f>D77</f>
        <v>0</v>
      </c>
      <c r="E78" s="59">
        <f>E77</f>
        <v>0</v>
      </c>
      <c r="F78" s="75">
        <f t="shared" ref="F78:N78" si="13">F77</f>
        <v>0</v>
      </c>
      <c r="G78" s="59">
        <f t="shared" si="13"/>
        <v>0</v>
      </c>
      <c r="H78" s="59">
        <f t="shared" si="13"/>
        <v>0</v>
      </c>
      <c r="I78" s="59">
        <f t="shared" si="13"/>
        <v>0</v>
      </c>
      <c r="J78" s="75">
        <f t="shared" si="13"/>
        <v>0</v>
      </c>
      <c r="K78" s="59">
        <f t="shared" si="13"/>
        <v>0</v>
      </c>
      <c r="L78" s="75">
        <f t="shared" si="13"/>
        <v>0</v>
      </c>
      <c r="M78" s="59">
        <f t="shared" si="13"/>
        <v>0</v>
      </c>
      <c r="N78" s="59">
        <f t="shared" si="13"/>
        <v>0</v>
      </c>
      <c r="O78" s="59">
        <v>0</v>
      </c>
      <c r="P78" s="20">
        <f>SUM(D78:O78)</f>
        <v>0</v>
      </c>
    </row>
    <row r="79" spans="1:16" ht="13.5" customHeight="1">
      <c r="A79" s="12"/>
      <c r="B79" s="1"/>
      <c r="D79" s="60"/>
      <c r="E79" s="60"/>
      <c r="F79" s="76"/>
      <c r="G79" s="60"/>
      <c r="H79" s="60"/>
      <c r="I79" s="60"/>
      <c r="J79" s="76"/>
      <c r="K79" s="76"/>
      <c r="L79" s="76"/>
      <c r="M79" s="60"/>
      <c r="N79" s="60"/>
      <c r="O79" s="60"/>
      <c r="P79" s="5"/>
    </row>
    <row r="80" spans="1:16" s="107" customFormat="1" ht="13.5" customHeight="1">
      <c r="A80" s="151" t="s">
        <v>215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3"/>
    </row>
    <row r="81" spans="1:106" ht="13.5" customHeight="1">
      <c r="A81" s="39" t="s">
        <v>216</v>
      </c>
      <c r="B81" s="23" t="s">
        <v>243</v>
      </c>
      <c r="C81" s="23" t="s">
        <v>242</v>
      </c>
      <c r="D81" s="66"/>
      <c r="E81" s="57"/>
      <c r="F81" s="74"/>
      <c r="G81" s="74"/>
      <c r="H81" s="57"/>
      <c r="I81" s="57"/>
      <c r="J81" s="22"/>
      <c r="K81" s="74"/>
      <c r="L81" s="74"/>
      <c r="M81" s="74"/>
      <c r="N81" s="74"/>
      <c r="O81" s="74"/>
      <c r="P81" s="27">
        <f>SUM(D81:O81)</f>
        <v>0</v>
      </c>
      <c r="Q81" s="108"/>
    </row>
    <row r="82" spans="1:106" ht="13.5" customHeight="1">
      <c r="A82" s="24" t="s">
        <v>0</v>
      </c>
      <c r="B82" s="25"/>
      <c r="C82" s="25"/>
      <c r="D82" s="59">
        <f>SUM(D81)</f>
        <v>0</v>
      </c>
      <c r="E82" s="59">
        <f>SUM(E81)</f>
        <v>0</v>
      </c>
      <c r="F82" s="59">
        <f>SUM(F81)</f>
        <v>0</v>
      </c>
      <c r="G82" s="59">
        <f>SUM(G81)</f>
        <v>0</v>
      </c>
      <c r="H82" s="59">
        <f>SUM(H81)</f>
        <v>0</v>
      </c>
      <c r="I82" s="59">
        <f>I81</f>
        <v>0</v>
      </c>
      <c r="J82" s="75">
        <f>J81</f>
        <v>0</v>
      </c>
      <c r="K82" s="75">
        <f>K81</f>
        <v>0</v>
      </c>
      <c r="L82" s="75">
        <f>L81</f>
        <v>0</v>
      </c>
      <c r="M82" s="59">
        <v>0</v>
      </c>
      <c r="N82" s="59">
        <v>0</v>
      </c>
      <c r="O82" s="59">
        <v>0</v>
      </c>
      <c r="P82" s="27">
        <f>SUM(D82:O82)</f>
        <v>0</v>
      </c>
    </row>
    <row r="83" spans="1:106" ht="13.5" customHeight="1">
      <c r="A83" s="12"/>
      <c r="B83" s="1"/>
      <c r="D83" s="60"/>
      <c r="E83" s="60"/>
      <c r="F83" s="76"/>
      <c r="G83" s="60"/>
      <c r="H83" s="60"/>
      <c r="I83" s="60"/>
      <c r="J83" s="76"/>
      <c r="K83" s="76"/>
      <c r="L83" s="76"/>
      <c r="M83" s="60"/>
      <c r="N83" s="60"/>
      <c r="O83" s="60"/>
      <c r="P83" s="5"/>
    </row>
    <row r="84" spans="1:106" s="107" customFormat="1" ht="13.5" customHeight="1">
      <c r="A84" s="151" t="s">
        <v>88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3"/>
    </row>
    <row r="85" spans="1:106" ht="13.5" customHeight="1">
      <c r="A85" s="39" t="s">
        <v>164</v>
      </c>
      <c r="B85" s="23" t="s">
        <v>91</v>
      </c>
      <c r="C85" s="23" t="s">
        <v>92</v>
      </c>
      <c r="D85" s="66"/>
      <c r="E85" s="57"/>
      <c r="F85" s="74"/>
      <c r="G85" s="57"/>
      <c r="H85" s="57"/>
      <c r="I85" s="57"/>
      <c r="J85" s="74"/>
      <c r="K85" s="74"/>
      <c r="L85" s="74"/>
      <c r="M85" s="57"/>
      <c r="N85" s="57"/>
      <c r="O85" s="57"/>
      <c r="P85" s="27">
        <f>SUM(D85:O85)</f>
        <v>0</v>
      </c>
      <c r="Q85" s="108"/>
    </row>
    <row r="86" spans="1:106" ht="13.5" customHeight="1">
      <c r="A86" s="24" t="s">
        <v>0</v>
      </c>
      <c r="B86" s="25"/>
      <c r="C86" s="25"/>
      <c r="D86" s="59">
        <f>SUM(D85)</f>
        <v>0</v>
      </c>
      <c r="E86" s="59">
        <f>SUM(E85)</f>
        <v>0</v>
      </c>
      <c r="F86" s="75">
        <f>SUM(F85)</f>
        <v>0</v>
      </c>
      <c r="G86" s="59">
        <f>SUM(G85)</f>
        <v>0</v>
      </c>
      <c r="H86" s="59">
        <f>SUM(H85)</f>
        <v>0</v>
      </c>
      <c r="I86" s="59">
        <f>I85</f>
        <v>0</v>
      </c>
      <c r="J86" s="75">
        <f>J85</f>
        <v>0</v>
      </c>
      <c r="K86" s="75">
        <f>K85</f>
        <v>0</v>
      </c>
      <c r="L86" s="75">
        <f>L85</f>
        <v>0</v>
      </c>
      <c r="M86" s="59">
        <f>M85</f>
        <v>0</v>
      </c>
      <c r="N86" s="59">
        <f t="shared" ref="N86:O86" si="14">N85</f>
        <v>0</v>
      </c>
      <c r="O86" s="59">
        <f t="shared" si="14"/>
        <v>0</v>
      </c>
      <c r="P86" s="27">
        <f>SUM(D86:O86)</f>
        <v>0</v>
      </c>
    </row>
    <row r="87" spans="1:106" s="106" customFormat="1" ht="13.5" customHeight="1">
      <c r="A87" s="2"/>
      <c r="B87" s="15"/>
      <c r="C87" s="15"/>
      <c r="D87" s="63"/>
      <c r="E87" s="63"/>
      <c r="F87" s="78"/>
      <c r="G87" s="63"/>
      <c r="H87" s="63"/>
      <c r="I87" s="63"/>
      <c r="J87" s="78"/>
      <c r="K87" s="78"/>
      <c r="L87" s="78"/>
      <c r="M87" s="63"/>
      <c r="N87" s="63"/>
      <c r="O87" s="63"/>
      <c r="P87" s="6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ht="13.5" customHeight="1">
      <c r="A88" s="154" t="s">
        <v>7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6"/>
    </row>
    <row r="89" spans="1:106" ht="13.5" customHeight="1">
      <c r="A89" s="19" t="s">
        <v>176</v>
      </c>
      <c r="B89" s="23" t="s">
        <v>119</v>
      </c>
      <c r="C89" s="23" t="s">
        <v>80</v>
      </c>
      <c r="D89" s="66"/>
      <c r="E89" s="57"/>
      <c r="F89" s="74"/>
      <c r="G89" s="57"/>
      <c r="H89" s="57"/>
      <c r="I89" s="57"/>
      <c r="J89" s="74"/>
      <c r="K89" s="74"/>
      <c r="L89" s="74"/>
      <c r="M89" s="57"/>
      <c r="N89" s="57"/>
      <c r="O89" s="57"/>
      <c r="P89" s="20">
        <f>SUM(D89:O89)</f>
        <v>0</v>
      </c>
    </row>
    <row r="90" spans="1:106" ht="13.5" customHeight="1">
      <c r="A90" s="19" t="s">
        <v>177</v>
      </c>
      <c r="B90" s="23" t="s">
        <v>144</v>
      </c>
      <c r="C90" s="23" t="s">
        <v>145</v>
      </c>
      <c r="D90" s="66"/>
      <c r="E90" s="57"/>
      <c r="F90" s="74"/>
      <c r="G90" s="57"/>
      <c r="H90" s="57"/>
      <c r="I90" s="57"/>
      <c r="J90" s="74"/>
      <c r="K90" s="74"/>
      <c r="L90" s="74"/>
      <c r="M90" s="57"/>
      <c r="N90" s="57"/>
      <c r="O90" s="57"/>
      <c r="P90" s="20">
        <f t="shared" ref="P90:P93" si="15">SUM(D90:O90)</f>
        <v>0</v>
      </c>
    </row>
    <row r="91" spans="1:106" ht="13.5" customHeight="1">
      <c r="A91" s="19" t="s">
        <v>178</v>
      </c>
      <c r="B91" s="23" t="s">
        <v>131</v>
      </c>
      <c r="C91" s="23" t="s">
        <v>132</v>
      </c>
      <c r="D91" s="66"/>
      <c r="E91" s="57"/>
      <c r="F91" s="74"/>
      <c r="G91" s="57"/>
      <c r="H91" s="57"/>
      <c r="I91" s="57"/>
      <c r="J91" s="74"/>
      <c r="K91" s="74"/>
      <c r="L91" s="81"/>
      <c r="M91" s="57"/>
      <c r="N91" s="57"/>
      <c r="O91" s="57"/>
      <c r="P91" s="20">
        <f t="shared" si="15"/>
        <v>0</v>
      </c>
    </row>
    <row r="92" spans="1:106" ht="13.5" customHeight="1">
      <c r="A92" s="19" t="s">
        <v>244</v>
      </c>
      <c r="B92" s="23" t="s">
        <v>245</v>
      </c>
      <c r="C92" s="23" t="s">
        <v>246</v>
      </c>
      <c r="D92" s="66"/>
      <c r="E92" s="57"/>
      <c r="F92" s="74"/>
      <c r="G92" s="57"/>
      <c r="H92" s="57"/>
      <c r="I92" s="74"/>
      <c r="J92" s="74"/>
      <c r="K92" s="74"/>
      <c r="L92" s="74"/>
      <c r="M92" s="74"/>
      <c r="N92" s="74"/>
      <c r="O92" s="74"/>
      <c r="P92" s="20">
        <f t="shared" si="15"/>
        <v>0</v>
      </c>
    </row>
    <row r="93" spans="1:106" ht="13.5" customHeight="1">
      <c r="A93" s="24" t="s">
        <v>0</v>
      </c>
      <c r="B93" s="25"/>
      <c r="C93" s="25"/>
      <c r="D93" s="59">
        <f t="shared" ref="D93:I93" si="16">SUM(D89:D92)</f>
        <v>0</v>
      </c>
      <c r="E93" s="59">
        <f t="shared" si="16"/>
        <v>0</v>
      </c>
      <c r="F93" s="75">
        <f t="shared" si="16"/>
        <v>0</v>
      </c>
      <c r="G93" s="59">
        <f t="shared" si="16"/>
        <v>0</v>
      </c>
      <c r="H93" s="59">
        <f t="shared" si="16"/>
        <v>0</v>
      </c>
      <c r="I93" s="59">
        <f t="shared" si="16"/>
        <v>0</v>
      </c>
      <c r="J93" s="75">
        <f>SUM(J89+J90+J91)</f>
        <v>0</v>
      </c>
      <c r="K93" s="75">
        <f>SUM(K89:K91)</f>
        <v>0</v>
      </c>
      <c r="L93" s="75">
        <f>SUM(L89:L91)</f>
        <v>0</v>
      </c>
      <c r="M93" s="59">
        <f>M89+M90+M91</f>
        <v>0</v>
      </c>
      <c r="N93" s="59">
        <v>0</v>
      </c>
      <c r="O93" s="59">
        <v>0</v>
      </c>
      <c r="P93" s="20">
        <f t="shared" si="15"/>
        <v>0</v>
      </c>
    </row>
    <row r="94" spans="1:106" ht="13.5" customHeight="1">
      <c r="A94" s="38"/>
      <c r="B94" s="1"/>
      <c r="D94" s="60"/>
      <c r="E94" s="60"/>
      <c r="F94" s="76"/>
      <c r="G94" s="60"/>
      <c r="H94" s="60"/>
      <c r="I94" s="60"/>
      <c r="J94" s="76"/>
      <c r="K94" s="76"/>
      <c r="L94" s="76"/>
      <c r="M94" s="60"/>
      <c r="N94" s="60"/>
      <c r="O94" s="60"/>
      <c r="P94" s="41"/>
    </row>
    <row r="95" spans="1:106" ht="13.5" customHeight="1">
      <c r="A95" s="154" t="s">
        <v>141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6"/>
    </row>
    <row r="96" spans="1:106" ht="13.5" customHeight="1">
      <c r="A96" s="19" t="s">
        <v>179</v>
      </c>
      <c r="B96" s="23" t="s">
        <v>142</v>
      </c>
      <c r="C96" s="23" t="s">
        <v>143</v>
      </c>
      <c r="D96" s="66"/>
      <c r="E96" s="57"/>
      <c r="F96" s="74"/>
      <c r="G96" s="57"/>
      <c r="H96" s="57"/>
      <c r="I96" s="57"/>
      <c r="J96" s="74"/>
      <c r="K96" s="74"/>
      <c r="L96" s="74"/>
      <c r="M96" s="57"/>
      <c r="N96" s="57"/>
      <c r="O96" s="57"/>
      <c r="P96" s="20">
        <f>SUM(D96:O96)</f>
        <v>0</v>
      </c>
    </row>
    <row r="97" spans="1:154" ht="13.5" customHeight="1">
      <c r="A97" s="24" t="s">
        <v>0</v>
      </c>
      <c r="B97" s="25"/>
      <c r="C97" s="25"/>
      <c r="D97" s="59">
        <f t="shared" ref="D97:J97" si="17">SUM(D96)</f>
        <v>0</v>
      </c>
      <c r="E97" s="59">
        <f t="shared" si="17"/>
        <v>0</v>
      </c>
      <c r="F97" s="75">
        <f t="shared" si="17"/>
        <v>0</v>
      </c>
      <c r="G97" s="59">
        <f t="shared" si="17"/>
        <v>0</v>
      </c>
      <c r="H97" s="59">
        <f t="shared" si="17"/>
        <v>0</v>
      </c>
      <c r="I97" s="59">
        <f t="shared" si="17"/>
        <v>0</v>
      </c>
      <c r="J97" s="75">
        <f t="shared" si="17"/>
        <v>0</v>
      </c>
      <c r="K97" s="75">
        <f>K96</f>
        <v>0</v>
      </c>
      <c r="L97" s="75">
        <f>L96</f>
        <v>0</v>
      </c>
      <c r="M97" s="59">
        <f>M96</f>
        <v>0</v>
      </c>
      <c r="N97" s="59">
        <f>SUM(N96)</f>
        <v>0</v>
      </c>
      <c r="O97" s="59">
        <v>0</v>
      </c>
      <c r="P97" s="20">
        <f>SUM(D97:O97)</f>
        <v>0</v>
      </c>
    </row>
    <row r="98" spans="1:154" ht="13.5" customHeight="1">
      <c r="A98" s="38"/>
      <c r="B98" s="42"/>
      <c r="C98" s="42"/>
      <c r="D98" s="42"/>
      <c r="E98" s="42"/>
      <c r="F98" s="91"/>
      <c r="G98" s="42"/>
      <c r="H98" s="42"/>
      <c r="I98" s="42"/>
      <c r="J98" s="91"/>
      <c r="K98" s="76"/>
      <c r="L98" s="91"/>
      <c r="M98" s="42"/>
      <c r="N98" s="42"/>
      <c r="O98" s="42"/>
      <c r="P98" s="49"/>
    </row>
    <row r="99" spans="1:154" ht="13.5" customHeight="1">
      <c r="A99" s="154" t="s">
        <v>17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6"/>
    </row>
    <row r="100" spans="1:154" ht="13.5" customHeight="1">
      <c r="A100" s="39" t="s">
        <v>180</v>
      </c>
      <c r="B100" s="121" t="s">
        <v>85</v>
      </c>
      <c r="C100" s="21" t="s">
        <v>84</v>
      </c>
      <c r="D100" s="67"/>
      <c r="E100" s="65"/>
      <c r="F100" s="80"/>
      <c r="G100" s="65"/>
      <c r="H100" s="65"/>
      <c r="I100" s="65"/>
      <c r="J100" s="80"/>
      <c r="K100" s="80"/>
      <c r="L100" s="80"/>
      <c r="M100" s="65"/>
      <c r="N100" s="65"/>
      <c r="O100" s="65"/>
      <c r="P100" s="20">
        <f>SUM(D100:O100)</f>
        <v>0</v>
      </c>
    </row>
    <row r="101" spans="1:154" ht="13.5" customHeight="1">
      <c r="A101" s="28" t="s">
        <v>124</v>
      </c>
      <c r="B101" s="122" t="s">
        <v>125</v>
      </c>
      <c r="C101" s="21" t="s">
        <v>126</v>
      </c>
      <c r="D101" s="69"/>
      <c r="E101" s="34"/>
      <c r="F101" s="89"/>
      <c r="G101" s="65"/>
      <c r="H101" s="65"/>
      <c r="I101" s="114"/>
      <c r="J101" s="113"/>
      <c r="K101" s="80"/>
      <c r="L101" s="82"/>
      <c r="M101" s="65"/>
      <c r="N101" s="65"/>
      <c r="O101" s="65"/>
      <c r="P101" s="20">
        <f t="shared" ref="P101:P103" si="18">SUM(D101:O101)</f>
        <v>0</v>
      </c>
    </row>
    <row r="102" spans="1:154" ht="13.5" customHeight="1">
      <c r="A102" s="85" t="s">
        <v>266</v>
      </c>
      <c r="B102" s="121" t="s">
        <v>240</v>
      </c>
      <c r="C102" s="21" t="s">
        <v>241</v>
      </c>
      <c r="D102" s="66">
        <f>5469.5+14670</f>
        <v>20139.5</v>
      </c>
      <c r="E102" s="65"/>
      <c r="F102" s="80"/>
      <c r="G102" s="65"/>
      <c r="H102" s="65"/>
      <c r="I102" s="65"/>
      <c r="J102" s="81"/>
      <c r="K102" s="13"/>
      <c r="L102" s="71"/>
      <c r="M102" s="32"/>
      <c r="N102" s="32"/>
      <c r="O102" s="32"/>
      <c r="P102" s="20">
        <f>SUM(D102:O102)</f>
        <v>20139.5</v>
      </c>
    </row>
    <row r="103" spans="1:154" ht="13.5" customHeight="1">
      <c r="A103" s="44" t="s">
        <v>0</v>
      </c>
      <c r="B103" s="25"/>
      <c r="C103" s="25"/>
      <c r="D103" s="59">
        <f>SUM(D100:D102)</f>
        <v>20139.5</v>
      </c>
      <c r="E103" s="59">
        <f>SUM(E100:E102)</f>
        <v>0</v>
      </c>
      <c r="F103" s="75">
        <f>F100+F101+F102</f>
        <v>0</v>
      </c>
      <c r="G103" s="59">
        <f t="shared" ref="G103:M103" si="19">SUM(G100:G102)</f>
        <v>0</v>
      </c>
      <c r="H103" s="59">
        <f t="shared" si="19"/>
        <v>0</v>
      </c>
      <c r="I103" s="59">
        <f t="shared" si="19"/>
        <v>0</v>
      </c>
      <c r="J103" s="112">
        <f t="shared" si="19"/>
        <v>0</v>
      </c>
      <c r="K103" s="75">
        <f t="shared" si="19"/>
        <v>0</v>
      </c>
      <c r="L103" s="75">
        <f t="shared" si="19"/>
        <v>0</v>
      </c>
      <c r="M103" s="75">
        <f t="shared" si="19"/>
        <v>0</v>
      </c>
      <c r="N103" s="59">
        <f>SUM(N100:N102)</f>
        <v>0</v>
      </c>
      <c r="O103" s="59">
        <v>0</v>
      </c>
      <c r="P103" s="20">
        <f t="shared" si="18"/>
        <v>20139.5</v>
      </c>
    </row>
    <row r="104" spans="1:154" ht="13.5" customHeight="1">
      <c r="A104" s="12"/>
      <c r="B104" s="1"/>
      <c r="D104" s="60"/>
      <c r="E104" s="60"/>
      <c r="F104" s="76"/>
      <c r="G104" s="60"/>
      <c r="H104" s="60"/>
      <c r="I104" s="60"/>
      <c r="J104" s="76"/>
      <c r="K104" s="76"/>
      <c r="L104" s="76"/>
      <c r="M104" s="60"/>
      <c r="N104" s="60"/>
      <c r="O104" s="60"/>
      <c r="P104" s="7"/>
    </row>
    <row r="105" spans="1:154" s="2" customFormat="1" ht="13.5" customHeight="1">
      <c r="A105" s="154" t="s">
        <v>12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6"/>
    </row>
    <row r="106" spans="1:154" ht="13.5" customHeight="1">
      <c r="A106" s="73" t="s">
        <v>181</v>
      </c>
      <c r="B106" s="23" t="s">
        <v>86</v>
      </c>
      <c r="C106" s="23" t="s">
        <v>87</v>
      </c>
      <c r="D106" s="66"/>
      <c r="E106" s="66"/>
      <c r="F106" s="81"/>
      <c r="G106" s="66"/>
      <c r="H106" s="66"/>
      <c r="I106" s="32"/>
      <c r="J106" s="81"/>
      <c r="K106" s="81"/>
      <c r="L106" s="81"/>
      <c r="M106" s="66"/>
      <c r="N106" s="66"/>
      <c r="O106" s="66"/>
      <c r="P106" s="40">
        <f>SUM(D106:O106)</f>
        <v>0</v>
      </c>
    </row>
    <row r="107" spans="1:154" ht="13.5" customHeight="1">
      <c r="A107" s="24" t="s">
        <v>0</v>
      </c>
      <c r="B107" s="25"/>
      <c r="C107" s="25"/>
      <c r="D107" s="59">
        <f t="shared" ref="D107:I107" si="20">SUM(D106)</f>
        <v>0</v>
      </c>
      <c r="E107" s="59">
        <f t="shared" si="20"/>
        <v>0</v>
      </c>
      <c r="F107" s="75">
        <f t="shared" si="20"/>
        <v>0</v>
      </c>
      <c r="G107" s="59">
        <f t="shared" si="20"/>
        <v>0</v>
      </c>
      <c r="H107" s="59">
        <f t="shared" si="20"/>
        <v>0</v>
      </c>
      <c r="I107" s="59">
        <f t="shared" si="20"/>
        <v>0</v>
      </c>
      <c r="J107" s="75">
        <f>J106</f>
        <v>0</v>
      </c>
      <c r="K107" s="75">
        <f>SUM(K106)</f>
        <v>0</v>
      </c>
      <c r="L107" s="75">
        <f>L106</f>
        <v>0</v>
      </c>
      <c r="M107" s="59">
        <f>M106</f>
        <v>0</v>
      </c>
      <c r="N107" s="59">
        <f>SUM(N106)</f>
        <v>0</v>
      </c>
      <c r="O107" s="59">
        <v>0</v>
      </c>
      <c r="P107" s="40">
        <f>SUM(D107:O107)</f>
        <v>0</v>
      </c>
    </row>
    <row r="108" spans="1:154" ht="13.5" customHeight="1">
      <c r="A108" s="2"/>
      <c r="B108" s="15"/>
      <c r="C108" s="15"/>
      <c r="D108" s="63"/>
      <c r="E108" s="63"/>
      <c r="F108" s="78"/>
      <c r="G108" s="63"/>
      <c r="H108" s="63"/>
      <c r="I108" s="63"/>
      <c r="J108" s="78"/>
      <c r="K108" s="78"/>
      <c r="L108" s="78"/>
      <c r="M108" s="63"/>
      <c r="N108" s="63"/>
      <c r="O108" s="63"/>
      <c r="P108" s="6"/>
    </row>
    <row r="109" spans="1:154" s="106" customFormat="1" ht="13.5" customHeight="1">
      <c r="A109" s="148" t="s">
        <v>15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50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</row>
    <row r="110" spans="1:154" ht="13.5" customHeight="1">
      <c r="A110" s="43" t="s">
        <v>165</v>
      </c>
      <c r="B110" s="29" t="s">
        <v>115</v>
      </c>
      <c r="C110" s="21" t="s">
        <v>81</v>
      </c>
      <c r="D110" s="69"/>
      <c r="E110" s="69"/>
      <c r="F110" s="90"/>
      <c r="G110" s="67"/>
      <c r="H110" s="67"/>
      <c r="I110" s="67"/>
      <c r="J110" s="82"/>
      <c r="K110" s="82"/>
      <c r="L110" s="82"/>
      <c r="M110" s="67"/>
      <c r="N110" s="67"/>
      <c r="O110" s="67"/>
      <c r="P110" s="30">
        <f>SUM(D110:O110)</f>
        <v>0</v>
      </c>
    </row>
    <row r="111" spans="1:154" ht="13.5" customHeight="1">
      <c r="A111" s="24" t="s">
        <v>0</v>
      </c>
      <c r="B111" s="35"/>
      <c r="C111" s="25"/>
      <c r="D111" s="62">
        <f>SUM(D110)</f>
        <v>0</v>
      </c>
      <c r="E111" s="62">
        <f>SUM(E110)</f>
        <v>0</v>
      </c>
      <c r="F111" s="92">
        <f>SUM(F110)</f>
        <v>0</v>
      </c>
      <c r="G111" s="62">
        <f t="shared" ref="G111:O111" si="21">SUM(G110)</f>
        <v>0</v>
      </c>
      <c r="H111" s="62">
        <f t="shared" si="21"/>
        <v>0</v>
      </c>
      <c r="I111" s="62">
        <f t="shared" si="21"/>
        <v>0</v>
      </c>
      <c r="J111" s="92">
        <f t="shared" si="21"/>
        <v>0</v>
      </c>
      <c r="K111" s="62">
        <f t="shared" si="21"/>
        <v>0</v>
      </c>
      <c r="L111" s="92">
        <f t="shared" si="21"/>
        <v>0</v>
      </c>
      <c r="M111" s="62">
        <f t="shared" si="21"/>
        <v>0</v>
      </c>
      <c r="N111" s="62">
        <f t="shared" si="21"/>
        <v>0</v>
      </c>
      <c r="O111" s="62">
        <f t="shared" si="21"/>
        <v>0</v>
      </c>
      <c r="P111" s="30">
        <f>SUM(D111:O111)</f>
        <v>0</v>
      </c>
    </row>
    <row r="112" spans="1:154" ht="13.5" customHeight="1">
      <c r="A112" s="12"/>
      <c r="D112" s="68"/>
      <c r="E112" s="68"/>
      <c r="F112" s="83"/>
      <c r="G112" s="68"/>
      <c r="H112" s="68"/>
      <c r="I112" s="68"/>
      <c r="J112" s="83"/>
      <c r="K112" s="83"/>
      <c r="L112" s="83"/>
      <c r="M112" s="68"/>
      <c r="N112" s="68"/>
      <c r="O112" s="68"/>
      <c r="P112" s="8"/>
    </row>
    <row r="113" spans="1:154" s="109" customFormat="1" ht="13.5" customHeight="1">
      <c r="A113" s="154" t="s">
        <v>13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6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</row>
    <row r="114" spans="1:154" ht="13.5" customHeight="1">
      <c r="A114" s="19" t="s">
        <v>182</v>
      </c>
      <c r="B114" s="29" t="s">
        <v>120</v>
      </c>
      <c r="C114" s="21" t="s">
        <v>121</v>
      </c>
      <c r="D114" s="66"/>
      <c r="E114" s="57"/>
      <c r="F114" s="74"/>
      <c r="G114" s="74"/>
      <c r="H114" s="74"/>
      <c r="I114" s="74"/>
      <c r="J114" s="74"/>
      <c r="K114" s="74"/>
      <c r="L114" s="74"/>
      <c r="M114" s="57"/>
      <c r="N114" s="57"/>
      <c r="O114" s="57"/>
      <c r="P114" s="30">
        <f>SUM(D114:O114)</f>
        <v>0</v>
      </c>
    </row>
    <row r="115" spans="1:154" ht="13.5" customHeight="1">
      <c r="A115" s="19" t="s">
        <v>211</v>
      </c>
      <c r="B115" s="29" t="s">
        <v>239</v>
      </c>
      <c r="C115" s="21" t="s">
        <v>238</v>
      </c>
      <c r="D115" s="66"/>
      <c r="E115" s="57"/>
      <c r="F115" s="74"/>
      <c r="G115" s="57"/>
      <c r="H115" s="57"/>
      <c r="I115" s="58"/>
      <c r="J115" s="74"/>
      <c r="K115" s="66"/>
      <c r="L115" s="74"/>
      <c r="M115" s="57"/>
      <c r="N115" s="57"/>
      <c r="O115" s="57"/>
      <c r="P115" s="30">
        <f t="shared" ref="P115:P116" si="22">SUM(D115:O115)</f>
        <v>0</v>
      </c>
    </row>
    <row r="116" spans="1:154" ht="13.5" customHeight="1">
      <c r="A116" s="19" t="s">
        <v>249</v>
      </c>
      <c r="B116" s="29" t="s">
        <v>250</v>
      </c>
      <c r="C116" s="21" t="s">
        <v>251</v>
      </c>
      <c r="D116" s="66"/>
      <c r="E116" s="57"/>
      <c r="F116" s="74"/>
      <c r="G116" s="57"/>
      <c r="H116" s="57"/>
      <c r="I116" s="58"/>
      <c r="J116" s="74"/>
      <c r="K116" s="66"/>
      <c r="L116" s="74"/>
      <c r="M116" s="57"/>
      <c r="N116" s="57"/>
      <c r="O116" s="57"/>
      <c r="P116" s="30">
        <f t="shared" si="22"/>
        <v>0</v>
      </c>
    </row>
    <row r="117" spans="1:154" ht="13.5" customHeight="1">
      <c r="A117" s="24" t="s">
        <v>0</v>
      </c>
      <c r="B117" s="25"/>
      <c r="C117" s="26"/>
      <c r="D117" s="59">
        <f>SUM(D114:D115)</f>
        <v>0</v>
      </c>
      <c r="E117" s="59">
        <f>SUM(E114:E115)</f>
        <v>0</v>
      </c>
      <c r="F117" s="75">
        <f>F115</f>
        <v>0</v>
      </c>
      <c r="G117" s="59">
        <f>G115</f>
        <v>0</v>
      </c>
      <c r="H117" s="59">
        <f>H115</f>
        <v>0</v>
      </c>
      <c r="I117" s="59">
        <f>SUM(I115:I116)</f>
        <v>0</v>
      </c>
      <c r="J117" s="75">
        <f>SUM(J114:J116)</f>
        <v>0</v>
      </c>
      <c r="K117" s="59">
        <f>SUM(K115:K116)</f>
        <v>0</v>
      </c>
      <c r="L117" s="75">
        <f>SUM(L115:L116)</f>
        <v>0</v>
      </c>
      <c r="M117" s="75">
        <f>SUM(M115:M116)</f>
        <v>0</v>
      </c>
      <c r="N117" s="59">
        <f>SUM(N115:N116)</f>
        <v>0</v>
      </c>
      <c r="O117" s="59">
        <f t="shared" ref="O117" si="23">SUM(O114)</f>
        <v>0</v>
      </c>
      <c r="P117" s="30">
        <f>SUM(D117:O117)</f>
        <v>0</v>
      </c>
    </row>
    <row r="118" spans="1:154" ht="13.5" customHeight="1">
      <c r="A118" s="12"/>
      <c r="B118" s="1"/>
      <c r="C118" s="14"/>
      <c r="D118" s="60"/>
      <c r="E118" s="60"/>
      <c r="F118" s="76"/>
      <c r="G118" s="60"/>
      <c r="H118" s="60"/>
      <c r="I118" s="60"/>
      <c r="J118" s="76"/>
      <c r="K118" s="76"/>
      <c r="L118" s="76"/>
      <c r="M118" s="60"/>
      <c r="N118" s="60"/>
      <c r="O118" s="60"/>
      <c r="P118" s="5"/>
    </row>
    <row r="119" spans="1:154" s="106" customFormat="1" ht="13.5" customHeight="1">
      <c r="A119" s="148" t="s">
        <v>20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50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</row>
    <row r="120" spans="1:154" s="2" customFormat="1" ht="13.5" customHeight="1">
      <c r="A120" s="45" t="s">
        <v>167</v>
      </c>
      <c r="B120" s="70" t="s">
        <v>116</v>
      </c>
      <c r="C120" s="19" t="s">
        <v>117</v>
      </c>
      <c r="D120" s="67"/>
      <c r="E120" s="65"/>
      <c r="F120" s="80"/>
      <c r="G120" s="65"/>
      <c r="H120" s="65"/>
      <c r="I120" s="65"/>
      <c r="J120" s="80"/>
      <c r="K120" s="65"/>
      <c r="L120" s="80"/>
      <c r="M120" s="65"/>
      <c r="N120" s="65"/>
      <c r="O120" s="65"/>
      <c r="P120" s="50">
        <f>SUM(D120:O120)</f>
        <v>0</v>
      </c>
    </row>
    <row r="121" spans="1:154" s="2" customFormat="1" ht="13.5" customHeight="1">
      <c r="A121" s="46"/>
      <c r="B121" s="25"/>
      <c r="C121" s="47"/>
      <c r="D121" s="62">
        <f>SUM(D120)</f>
        <v>0</v>
      </c>
      <c r="E121" s="62">
        <f>E120</f>
        <v>0</v>
      </c>
      <c r="F121" s="92">
        <f>F120</f>
        <v>0</v>
      </c>
      <c r="G121" s="62">
        <f>G120</f>
        <v>0</v>
      </c>
      <c r="H121" s="62">
        <f>H120</f>
        <v>0</v>
      </c>
      <c r="I121" s="62">
        <f>SUM(I120)</f>
        <v>0</v>
      </c>
      <c r="J121" s="92">
        <f>SUM(J120)</f>
        <v>0</v>
      </c>
      <c r="K121" s="92">
        <f>SUM(K120)</f>
        <v>0</v>
      </c>
      <c r="L121" s="92">
        <f>L120</f>
        <v>0</v>
      </c>
      <c r="M121" s="62">
        <f>M120</f>
        <v>0</v>
      </c>
      <c r="N121" s="62">
        <f>SUM(N120)</f>
        <v>0</v>
      </c>
      <c r="O121" s="62">
        <v>0</v>
      </c>
      <c r="P121" s="50">
        <f>SUM(P120)</f>
        <v>0</v>
      </c>
    </row>
    <row r="122" spans="1:154" s="2" customFormat="1" ht="13.5" customHeight="1">
      <c r="B122" s="15"/>
      <c r="C122" s="15"/>
      <c r="D122" s="63"/>
      <c r="E122" s="63"/>
      <c r="F122" s="78"/>
      <c r="G122" s="63"/>
      <c r="H122" s="63"/>
      <c r="I122" s="63"/>
      <c r="J122" s="78"/>
      <c r="K122" s="78"/>
      <c r="L122" s="78"/>
      <c r="M122" s="63"/>
      <c r="N122" s="63"/>
      <c r="O122" s="63"/>
      <c r="P122" s="6"/>
    </row>
    <row r="123" spans="1:154" s="106" customFormat="1" ht="13.5" customHeight="1">
      <c r="A123" s="148" t="s">
        <v>16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50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</row>
    <row r="124" spans="1:154" ht="13.5" customHeight="1">
      <c r="A124" s="124" t="s">
        <v>273</v>
      </c>
      <c r="B124" s="29" t="s">
        <v>237</v>
      </c>
      <c r="C124" s="29" t="s">
        <v>236</v>
      </c>
      <c r="D124" s="65"/>
      <c r="E124" s="65"/>
      <c r="F124" s="90"/>
      <c r="G124" s="69"/>
      <c r="H124" s="69"/>
      <c r="I124" s="69"/>
      <c r="J124" s="90"/>
      <c r="K124" s="69"/>
      <c r="L124" s="90"/>
      <c r="M124" s="69"/>
      <c r="N124" s="69"/>
      <c r="O124" s="69"/>
      <c r="P124" s="20">
        <f>SUM(D124:O124)</f>
        <v>0</v>
      </c>
    </row>
    <row r="125" spans="1:154" ht="13.5" customHeight="1">
      <c r="A125" s="24" t="s">
        <v>0</v>
      </c>
      <c r="B125" s="35"/>
      <c r="C125" s="25"/>
      <c r="D125" s="62">
        <f>SUM(D124:D124)</f>
        <v>0</v>
      </c>
      <c r="E125" s="62">
        <f>E124</f>
        <v>0</v>
      </c>
      <c r="F125" s="62">
        <f t="shared" ref="F125:O125" si="24">F124</f>
        <v>0</v>
      </c>
      <c r="G125" s="62">
        <f t="shared" si="24"/>
        <v>0</v>
      </c>
      <c r="H125" s="62">
        <f t="shared" si="24"/>
        <v>0</v>
      </c>
      <c r="I125" s="62">
        <f t="shared" si="24"/>
        <v>0</v>
      </c>
      <c r="J125" s="92">
        <f t="shared" si="24"/>
        <v>0</v>
      </c>
      <c r="K125" s="62">
        <f t="shared" si="24"/>
        <v>0</v>
      </c>
      <c r="L125" s="92">
        <f t="shared" si="24"/>
        <v>0</v>
      </c>
      <c r="M125" s="62">
        <f t="shared" si="24"/>
        <v>0</v>
      </c>
      <c r="N125" s="62">
        <f t="shared" si="24"/>
        <v>0</v>
      </c>
      <c r="O125" s="62">
        <f t="shared" si="24"/>
        <v>0</v>
      </c>
      <c r="P125" s="20">
        <f t="shared" ref="P125" si="25">SUM(D125:O125)</f>
        <v>0</v>
      </c>
    </row>
    <row r="126" spans="1:154" ht="13.5" customHeight="1">
      <c r="A126" s="12"/>
      <c r="D126" s="68"/>
      <c r="E126" s="68"/>
      <c r="F126" s="83"/>
      <c r="G126" s="68"/>
      <c r="H126" s="68"/>
      <c r="I126" s="68"/>
      <c r="J126" s="83"/>
      <c r="K126" s="83"/>
      <c r="L126" s="83"/>
      <c r="M126" s="68"/>
      <c r="N126" s="68"/>
      <c r="O126" s="68"/>
      <c r="P126" s="9"/>
    </row>
    <row r="127" spans="1:154" s="109" customFormat="1" ht="13.5" customHeight="1">
      <c r="A127" s="148" t="s">
        <v>18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50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</row>
    <row r="128" spans="1:154" ht="11.25">
      <c r="A128" s="45" t="s">
        <v>197</v>
      </c>
      <c r="B128" s="31" t="s">
        <v>140</v>
      </c>
      <c r="C128" s="31" t="s">
        <v>98</v>
      </c>
      <c r="D128" s="67"/>
      <c r="E128" s="67"/>
      <c r="F128" s="82"/>
      <c r="G128" s="67"/>
      <c r="H128" s="65"/>
      <c r="I128" s="65"/>
      <c r="J128" s="80"/>
      <c r="K128" s="80"/>
      <c r="L128" s="82"/>
      <c r="M128" s="82"/>
      <c r="N128" s="82"/>
      <c r="O128" s="65"/>
      <c r="P128" s="30">
        <f>SUM(D128:O128)</f>
        <v>0</v>
      </c>
    </row>
    <row r="129" spans="1:154" ht="13.5" customHeight="1">
      <c r="A129" s="45" t="s">
        <v>195</v>
      </c>
      <c r="B129" s="31" t="s">
        <v>103</v>
      </c>
      <c r="C129" s="31" t="s">
        <v>104</v>
      </c>
      <c r="D129" s="67"/>
      <c r="E129" s="67"/>
      <c r="F129" s="80"/>
      <c r="G129" s="65"/>
      <c r="H129" s="65"/>
      <c r="I129" s="65"/>
      <c r="J129" s="80"/>
      <c r="K129" s="80"/>
      <c r="L129" s="82"/>
      <c r="M129" s="82"/>
      <c r="N129" s="82"/>
      <c r="O129" s="82"/>
      <c r="P129" s="30">
        <f t="shared" ref="P129:P132" si="26">SUM(D129:O129)</f>
        <v>0</v>
      </c>
    </row>
    <row r="130" spans="1:154" ht="13.5" customHeight="1">
      <c r="A130" s="45" t="s">
        <v>194</v>
      </c>
      <c r="B130" s="31" t="s">
        <v>103</v>
      </c>
      <c r="C130" s="31" t="s">
        <v>118</v>
      </c>
      <c r="D130" s="65"/>
      <c r="E130" s="65"/>
      <c r="F130" s="80"/>
      <c r="G130" s="80"/>
      <c r="H130" s="80"/>
      <c r="J130" s="80"/>
      <c r="K130" s="80"/>
      <c r="L130" s="82"/>
      <c r="M130" s="65"/>
      <c r="N130" s="65"/>
      <c r="O130" s="65"/>
      <c r="P130" s="30">
        <f>SUM(D130:O130)</f>
        <v>0</v>
      </c>
    </row>
    <row r="131" spans="1:154" ht="13.5" customHeight="1">
      <c r="A131" s="45" t="s">
        <v>271</v>
      </c>
      <c r="B131" s="31" t="s">
        <v>272</v>
      </c>
      <c r="C131" s="31" t="s">
        <v>104</v>
      </c>
      <c r="D131" s="67">
        <v>0</v>
      </c>
      <c r="E131" s="67">
        <v>0</v>
      </c>
      <c r="F131" s="67">
        <v>0</v>
      </c>
      <c r="G131" s="147" t="s">
        <v>276</v>
      </c>
      <c r="H131" s="67"/>
      <c r="I131" s="67"/>
      <c r="J131" s="67"/>
      <c r="K131" s="67"/>
      <c r="L131" s="67"/>
      <c r="M131" s="82"/>
      <c r="N131" s="82"/>
      <c r="O131" s="65"/>
      <c r="P131" s="30">
        <f>SUM(D131:O131)</f>
        <v>0</v>
      </c>
      <c r="Q131" s="123"/>
    </row>
    <row r="132" spans="1:154" ht="13.5" customHeight="1">
      <c r="A132" s="24" t="s">
        <v>0</v>
      </c>
      <c r="B132" s="25"/>
      <c r="C132" s="48"/>
      <c r="D132" s="62">
        <f t="shared" ref="D132:O132" si="27">SUM(D128:D131)</f>
        <v>0</v>
      </c>
      <c r="E132" s="62">
        <f t="shared" si="27"/>
        <v>0</v>
      </c>
      <c r="F132" s="92">
        <f t="shared" si="27"/>
        <v>0</v>
      </c>
      <c r="G132" s="62">
        <f t="shared" si="27"/>
        <v>0</v>
      </c>
      <c r="H132" s="62">
        <f t="shared" si="27"/>
        <v>0</v>
      </c>
      <c r="I132" s="62">
        <f t="shared" si="27"/>
        <v>0</v>
      </c>
      <c r="J132" s="92">
        <f t="shared" si="27"/>
        <v>0</v>
      </c>
      <c r="K132" s="62">
        <f t="shared" si="27"/>
        <v>0</v>
      </c>
      <c r="L132" s="92">
        <f t="shared" si="27"/>
        <v>0</v>
      </c>
      <c r="M132" s="62">
        <f t="shared" si="27"/>
        <v>0</v>
      </c>
      <c r="N132" s="62">
        <f t="shared" si="27"/>
        <v>0</v>
      </c>
      <c r="O132" s="62">
        <f t="shared" si="27"/>
        <v>0</v>
      </c>
      <c r="P132" s="30">
        <f t="shared" si="26"/>
        <v>0</v>
      </c>
    </row>
    <row r="133" spans="1:154" ht="13.5" customHeight="1">
      <c r="A133" s="12"/>
      <c r="B133" s="1"/>
      <c r="C133" s="16"/>
      <c r="D133" s="68"/>
      <c r="E133" s="68"/>
      <c r="F133" s="83"/>
      <c r="G133" s="68"/>
      <c r="H133" s="68"/>
      <c r="I133" s="68"/>
      <c r="J133" s="83"/>
      <c r="K133" s="83"/>
      <c r="L133" s="83"/>
      <c r="M133" s="68"/>
      <c r="N133" s="68"/>
      <c r="O133" s="68"/>
      <c r="P133" s="8"/>
    </row>
    <row r="134" spans="1:154" ht="13.5" customHeight="1">
      <c r="A134" s="148" t="s">
        <v>151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50"/>
    </row>
    <row r="135" spans="1:154" s="72" customFormat="1" ht="13.5" customHeight="1">
      <c r="A135" s="94" t="s">
        <v>214</v>
      </c>
      <c r="B135" s="70" t="s">
        <v>232</v>
      </c>
      <c r="C135" s="70" t="s">
        <v>233</v>
      </c>
      <c r="D135" s="67"/>
      <c r="E135" s="67"/>
      <c r="F135" s="67"/>
      <c r="G135" s="67"/>
      <c r="H135" s="65"/>
      <c r="I135" s="65"/>
      <c r="J135" s="82"/>
      <c r="K135" s="67"/>
      <c r="L135" s="82"/>
      <c r="M135" s="67"/>
      <c r="N135" s="67"/>
      <c r="O135" s="67"/>
      <c r="P135" s="30">
        <f>SUM(D135:O135)</f>
        <v>0</v>
      </c>
    </row>
    <row r="136" spans="1:154" ht="13.5" customHeight="1">
      <c r="A136" s="24" t="s">
        <v>0</v>
      </c>
      <c r="B136" s="25"/>
      <c r="C136" s="48"/>
      <c r="D136" s="62">
        <f t="shared" ref="D136:G136" si="28">SUM(D135:D135)</f>
        <v>0</v>
      </c>
      <c r="E136" s="62">
        <f t="shared" si="28"/>
        <v>0</v>
      </c>
      <c r="F136" s="62">
        <f t="shared" si="28"/>
        <v>0</v>
      </c>
      <c r="G136" s="62">
        <f t="shared" si="28"/>
        <v>0</v>
      </c>
      <c r="H136" s="62">
        <f>SUM(H135:H135)</f>
        <v>0</v>
      </c>
      <c r="I136" s="62">
        <f>SUM(I135:I135)</f>
        <v>0</v>
      </c>
      <c r="J136" s="62">
        <f>SUM(J135:J135)</f>
        <v>0</v>
      </c>
      <c r="K136" s="62">
        <f>SUM(K135:K135)</f>
        <v>0</v>
      </c>
      <c r="L136" s="92">
        <f>L135</f>
        <v>0</v>
      </c>
      <c r="M136" s="62">
        <f>M135</f>
        <v>0</v>
      </c>
      <c r="N136" s="62">
        <f>SUM(N135)</f>
        <v>0</v>
      </c>
      <c r="O136" s="62">
        <v>0</v>
      </c>
      <c r="P136" s="30">
        <f>SUM(D136:O136)</f>
        <v>0</v>
      </c>
    </row>
    <row r="137" spans="1:154" ht="13.5" customHeight="1">
      <c r="A137" s="2"/>
      <c r="B137" s="1"/>
      <c r="C137" s="16"/>
      <c r="D137" s="68"/>
      <c r="E137" s="68"/>
      <c r="F137" s="83"/>
      <c r="G137" s="68"/>
      <c r="H137" s="68"/>
      <c r="I137" s="68"/>
      <c r="J137" s="83"/>
      <c r="K137" s="83"/>
      <c r="L137" s="83"/>
      <c r="M137" s="68"/>
      <c r="N137" s="68"/>
      <c r="O137" s="68"/>
      <c r="P137" s="5"/>
    </row>
    <row r="138" spans="1:154" ht="13.5" customHeight="1">
      <c r="A138" s="154" t="s">
        <v>101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6"/>
    </row>
    <row r="139" spans="1:154" ht="13.5" customHeight="1">
      <c r="A139" s="72" t="s">
        <v>184</v>
      </c>
      <c r="B139" s="29" t="s">
        <v>102</v>
      </c>
      <c r="C139" s="21" t="s">
        <v>105</v>
      </c>
      <c r="D139" s="66"/>
      <c r="E139" s="65"/>
      <c r="F139" s="80"/>
      <c r="G139" s="65"/>
      <c r="H139" s="65"/>
      <c r="I139" s="65"/>
      <c r="J139" s="80"/>
      <c r="K139" s="80"/>
      <c r="L139" s="80"/>
      <c r="M139" s="65"/>
      <c r="N139" s="65"/>
      <c r="O139" s="65"/>
      <c r="P139" s="20">
        <f>SUM(D139:O139)</f>
        <v>0</v>
      </c>
    </row>
    <row r="140" spans="1:154" ht="13.5" customHeight="1">
      <c r="A140" s="24" t="s">
        <v>0</v>
      </c>
      <c r="B140" s="35"/>
      <c r="C140" s="25"/>
      <c r="D140" s="62">
        <f>SUM(D139)</f>
        <v>0</v>
      </c>
      <c r="E140" s="62">
        <f>E139</f>
        <v>0</v>
      </c>
      <c r="F140" s="92">
        <f t="shared" ref="F140:O140" si="29">F139</f>
        <v>0</v>
      </c>
      <c r="G140" s="62">
        <f t="shared" si="29"/>
        <v>0</v>
      </c>
      <c r="H140" s="62">
        <f t="shared" si="29"/>
        <v>0</v>
      </c>
      <c r="I140" s="62">
        <f t="shared" si="29"/>
        <v>0</v>
      </c>
      <c r="J140" s="92">
        <f t="shared" si="29"/>
        <v>0</v>
      </c>
      <c r="K140" s="62">
        <f t="shared" si="29"/>
        <v>0</v>
      </c>
      <c r="L140" s="92">
        <f t="shared" si="29"/>
        <v>0</v>
      </c>
      <c r="M140" s="62">
        <f t="shared" si="29"/>
        <v>0</v>
      </c>
      <c r="N140" s="62">
        <f t="shared" si="29"/>
        <v>0</v>
      </c>
      <c r="O140" s="62">
        <f t="shared" si="29"/>
        <v>0</v>
      </c>
      <c r="P140" s="20">
        <f>SUM(D140:O140)</f>
        <v>0</v>
      </c>
    </row>
    <row r="141" spans="1:154" s="106" customFormat="1" ht="13.5" customHeight="1">
      <c r="A141" s="2"/>
      <c r="B141" s="15"/>
      <c r="C141" s="15"/>
      <c r="D141" s="63"/>
      <c r="E141" s="63"/>
      <c r="F141" s="78"/>
      <c r="G141" s="63"/>
      <c r="H141" s="63"/>
      <c r="I141" s="63"/>
      <c r="J141" s="78"/>
      <c r="K141" s="78"/>
      <c r="L141" s="78"/>
      <c r="M141" s="63"/>
      <c r="N141" s="63"/>
      <c r="O141" s="63"/>
      <c r="P141" s="6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</row>
    <row r="142" spans="1:154" s="2" customFormat="1" ht="13.5" customHeight="1">
      <c r="A142" s="148" t="s">
        <v>160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50"/>
    </row>
    <row r="143" spans="1:154" s="2" customFormat="1" ht="13.5" customHeight="1">
      <c r="A143" s="45" t="s">
        <v>161</v>
      </c>
      <c r="B143" s="31" t="s">
        <v>162</v>
      </c>
      <c r="C143" s="31" t="s">
        <v>163</v>
      </c>
      <c r="D143" s="67"/>
      <c r="E143" s="67"/>
      <c r="F143" s="80"/>
      <c r="G143" s="80"/>
      <c r="H143" s="65"/>
      <c r="I143" s="65"/>
      <c r="J143" s="80"/>
      <c r="K143" s="80"/>
      <c r="L143" s="80"/>
      <c r="M143" s="65"/>
      <c r="N143" s="80"/>
      <c r="O143" s="65"/>
      <c r="P143" s="51">
        <f>SUM(D143:O143)</f>
        <v>0</v>
      </c>
    </row>
    <row r="144" spans="1:154" ht="13.5" customHeight="1">
      <c r="A144" s="24" t="s">
        <v>0</v>
      </c>
      <c r="B144" s="25"/>
      <c r="C144" s="48"/>
      <c r="D144" s="62">
        <v>0</v>
      </c>
      <c r="E144" s="62">
        <v>0</v>
      </c>
      <c r="F144" s="92">
        <v>0</v>
      </c>
      <c r="G144" s="62">
        <v>0</v>
      </c>
      <c r="H144" s="62">
        <v>0</v>
      </c>
      <c r="I144" s="62">
        <v>0</v>
      </c>
      <c r="J144" s="92">
        <v>0</v>
      </c>
      <c r="K144" s="62">
        <v>0</v>
      </c>
      <c r="L144" s="92">
        <v>0</v>
      </c>
      <c r="M144" s="62">
        <f>M143</f>
        <v>0</v>
      </c>
      <c r="N144" s="62">
        <v>0</v>
      </c>
      <c r="O144" s="62">
        <v>0</v>
      </c>
      <c r="P144" s="53">
        <f>SUM(D144:O144)</f>
        <v>0</v>
      </c>
    </row>
    <row r="145" spans="1:16" s="2" customFormat="1" ht="13.5" customHeight="1">
      <c r="B145" s="15"/>
      <c r="C145" s="15"/>
      <c r="D145" s="63"/>
      <c r="E145" s="63"/>
      <c r="F145" s="78"/>
      <c r="G145" s="63"/>
      <c r="H145" s="63"/>
      <c r="I145" s="63"/>
      <c r="J145" s="78"/>
      <c r="K145" s="78"/>
      <c r="L145" s="78"/>
      <c r="M145" s="63"/>
      <c r="N145" s="63"/>
      <c r="O145" s="63"/>
      <c r="P145" s="6"/>
    </row>
    <row r="146" spans="1:16" s="2" customFormat="1" ht="13.5" customHeight="1">
      <c r="A146" s="148" t="s">
        <v>196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50"/>
    </row>
    <row r="147" spans="1:16" s="2" customFormat="1" ht="13.5" customHeight="1">
      <c r="A147" s="45" t="s">
        <v>204</v>
      </c>
      <c r="B147" s="70" t="s">
        <v>202</v>
      </c>
      <c r="C147" s="70" t="s">
        <v>201</v>
      </c>
      <c r="D147" s="67"/>
      <c r="E147" s="88"/>
      <c r="F147" s="82"/>
      <c r="G147" s="67"/>
      <c r="H147" s="67"/>
      <c r="I147" s="111"/>
      <c r="J147" s="82"/>
      <c r="K147" s="82"/>
      <c r="L147" s="82"/>
      <c r="M147" s="88"/>
      <c r="N147" s="86"/>
      <c r="O147" s="86"/>
      <c r="P147" s="87">
        <f>SUM(D147:O147)</f>
        <v>0</v>
      </c>
    </row>
    <row r="148" spans="1:16" ht="13.5" customHeight="1">
      <c r="A148" s="24" t="s">
        <v>0</v>
      </c>
      <c r="B148" s="25"/>
      <c r="C148" s="48"/>
      <c r="D148" s="62">
        <f>SUM(D147)</f>
        <v>0</v>
      </c>
      <c r="E148" s="62">
        <f>E147</f>
        <v>0</v>
      </c>
      <c r="F148" s="92">
        <f>F147</f>
        <v>0</v>
      </c>
      <c r="G148" s="92">
        <f>G147</f>
        <v>0</v>
      </c>
      <c r="H148" s="62">
        <f>H147</f>
        <v>0</v>
      </c>
      <c r="I148" s="62">
        <f>SUM(I147)</f>
        <v>0</v>
      </c>
      <c r="J148" s="92">
        <f>SUM(J147)</f>
        <v>0</v>
      </c>
      <c r="K148" s="62">
        <f>SUM(K147)</f>
        <v>0</v>
      </c>
      <c r="L148" s="92">
        <f>L147</f>
        <v>0</v>
      </c>
      <c r="M148" s="62">
        <f>M147</f>
        <v>0</v>
      </c>
      <c r="N148" s="62">
        <f>SUM(N147)</f>
        <v>0</v>
      </c>
      <c r="O148" s="62">
        <v>0</v>
      </c>
      <c r="P148" s="53">
        <f>SUM(D148:O148)</f>
        <v>0</v>
      </c>
    </row>
    <row r="151" spans="1:16" s="2" customFormat="1" ht="13.5" customHeight="1">
      <c r="A151" s="4"/>
      <c r="B151" s="3"/>
      <c r="C151" s="1"/>
      <c r="D151" s="13"/>
      <c r="E151" s="13"/>
      <c r="F151" s="84"/>
      <c r="G151" s="13"/>
      <c r="H151" s="13"/>
      <c r="I151" s="13"/>
      <c r="J151" s="84"/>
      <c r="K151" s="84"/>
      <c r="L151" s="84"/>
      <c r="M151" s="13"/>
      <c r="N151" s="13"/>
      <c r="O151" s="13"/>
      <c r="P151" s="10"/>
    </row>
    <row r="65511" spans="16:16" ht="13.5" customHeight="1">
      <c r="P65511" s="10">
        <f>SUM(P78:P65510)</f>
        <v>40279</v>
      </c>
    </row>
  </sheetData>
  <mergeCells count="23">
    <mergeCell ref="A127:P127"/>
    <mergeCell ref="A134:P134"/>
    <mergeCell ref="A138:P138"/>
    <mergeCell ref="A142:P142"/>
    <mergeCell ref="A146:P146"/>
    <mergeCell ref="A123:P123"/>
    <mergeCell ref="A72:P72"/>
    <mergeCell ref="A76:P76"/>
    <mergeCell ref="A80:P80"/>
    <mergeCell ref="A84:P84"/>
    <mergeCell ref="A88:P88"/>
    <mergeCell ref="A95:P95"/>
    <mergeCell ref="A99:P99"/>
    <mergeCell ref="A105:P105"/>
    <mergeCell ref="A109:P109"/>
    <mergeCell ref="A113:P113"/>
    <mergeCell ref="A119:P119"/>
    <mergeCell ref="A67:P67"/>
    <mergeCell ref="B1:J1"/>
    <mergeCell ref="A4:P4"/>
    <mergeCell ref="A12:P12"/>
    <mergeCell ref="A59:P59"/>
    <mergeCell ref="A63:P63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55" fitToWidth="0" fitToHeight="0" orientation="landscape" r:id="rId1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2022</vt:lpstr>
      <vt:lpstr>2023</vt:lpstr>
      <vt:lpstr>'2022'!Area_de_impressao</vt:lpstr>
      <vt:lpstr>'2023'!Area_de_impressao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DESKTOP-O49EPK8</cp:lastModifiedBy>
  <cp:lastPrinted>2023-01-17T11:40:51Z</cp:lastPrinted>
  <dcterms:created xsi:type="dcterms:W3CDTF">2011-09-02T13:51:41Z</dcterms:created>
  <dcterms:modified xsi:type="dcterms:W3CDTF">2023-01-24T12:41:52Z</dcterms:modified>
</cp:coreProperties>
</file>