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2022" sheetId="12" r:id="rId1"/>
  </sheets>
  <definedNames>
    <definedName name="_xlnm.Print_Area" localSheetId="0">'2022'!$A$1:$P$148</definedName>
  </definedNames>
  <calcPr calcId="125725"/>
</workbook>
</file>

<file path=xl/calcChain.xml><?xml version="1.0" encoding="utf-8"?>
<calcChain xmlns="http://schemas.openxmlformats.org/spreadsheetml/2006/main">
  <c r="G148" i="12"/>
  <c r="G73"/>
  <c r="G114"/>
  <c r="G34"/>
  <c r="G21"/>
  <c r="G16"/>
  <c r="G48"/>
  <c r="F81" l="1"/>
  <c r="K81"/>
  <c r="J81"/>
  <c r="I81"/>
  <c r="H81"/>
  <c r="G81"/>
  <c r="E81"/>
  <c r="D81"/>
  <c r="P80"/>
  <c r="F123"/>
  <c r="G123"/>
  <c r="H123"/>
  <c r="I123"/>
  <c r="J123"/>
  <c r="K123"/>
  <c r="L123"/>
  <c r="M123"/>
  <c r="N123"/>
  <c r="O123"/>
  <c r="F114"/>
  <c r="F135"/>
  <c r="F148"/>
  <c r="F139"/>
  <c r="G139"/>
  <c r="H139"/>
  <c r="I139"/>
  <c r="J139"/>
  <c r="K139"/>
  <c r="L139"/>
  <c r="M139"/>
  <c r="N139"/>
  <c r="O139"/>
  <c r="G130"/>
  <c r="H130"/>
  <c r="I130"/>
  <c r="J130"/>
  <c r="K130"/>
  <c r="L130"/>
  <c r="M130"/>
  <c r="N130"/>
  <c r="O130"/>
  <c r="F130"/>
  <c r="P81" l="1"/>
  <c r="G118"/>
  <c r="F118"/>
  <c r="F100"/>
  <c r="F77"/>
  <c r="G77"/>
  <c r="H77"/>
  <c r="I77"/>
  <c r="J77"/>
  <c r="K77"/>
  <c r="L77"/>
  <c r="M77"/>
  <c r="E77"/>
  <c r="F34"/>
  <c r="D114" l="1"/>
  <c r="E114"/>
  <c r="E112"/>
  <c r="E16"/>
  <c r="E48"/>
  <c r="E34"/>
  <c r="P20"/>
  <c r="E148"/>
  <c r="E139"/>
  <c r="E135"/>
  <c r="E130"/>
  <c r="E123"/>
  <c r="E118"/>
  <c r="F101"/>
  <c r="E101"/>
  <c r="D101"/>
  <c r="H114" l="1"/>
  <c r="I114"/>
  <c r="J114"/>
  <c r="K114"/>
  <c r="L114"/>
  <c r="M114"/>
  <c r="N114"/>
  <c r="O114"/>
  <c r="G109"/>
  <c r="H109"/>
  <c r="I109"/>
  <c r="J109"/>
  <c r="K109"/>
  <c r="L109"/>
  <c r="M109"/>
  <c r="N109"/>
  <c r="O109"/>
  <c r="P147"/>
  <c r="P138"/>
  <c r="P133"/>
  <c r="P128"/>
  <c r="P122"/>
  <c r="P121"/>
  <c r="P117"/>
  <c r="P112"/>
  <c r="P108"/>
  <c r="P100"/>
  <c r="D130"/>
  <c r="D135"/>
  <c r="D139"/>
  <c r="D148"/>
  <c r="P148" s="1"/>
  <c r="D123"/>
  <c r="D118"/>
  <c r="P37"/>
  <c r="D16"/>
  <c r="D48"/>
  <c r="P27"/>
  <c r="D34"/>
  <c r="P28"/>
  <c r="D55" l="1"/>
  <c r="P143"/>
  <c r="P139"/>
  <c r="P135"/>
  <c r="P130"/>
  <c r="P127"/>
  <c r="P126"/>
  <c r="P123"/>
  <c r="F109"/>
  <c r="E109"/>
  <c r="D109"/>
  <c r="G105"/>
  <c r="F105"/>
  <c r="E105"/>
  <c r="D105"/>
  <c r="P104"/>
  <c r="L101"/>
  <c r="I101"/>
  <c r="H101"/>
  <c r="G101"/>
  <c r="P99"/>
  <c r="P98"/>
  <c r="K95"/>
  <c r="J95"/>
  <c r="I95"/>
  <c r="H95"/>
  <c r="G95"/>
  <c r="F95"/>
  <c r="E95"/>
  <c r="D95"/>
  <c r="P94"/>
  <c r="L91"/>
  <c r="K91"/>
  <c r="J91"/>
  <c r="I91"/>
  <c r="H91"/>
  <c r="G91"/>
  <c r="F91"/>
  <c r="E91"/>
  <c r="D91"/>
  <c r="P90"/>
  <c r="P89"/>
  <c r="P88"/>
  <c r="K85"/>
  <c r="J85"/>
  <c r="I85"/>
  <c r="H85"/>
  <c r="G85"/>
  <c r="F85"/>
  <c r="E85"/>
  <c r="D85"/>
  <c r="P84"/>
  <c r="D77"/>
  <c r="P76"/>
  <c r="O73"/>
  <c r="N73"/>
  <c r="M73"/>
  <c r="L73"/>
  <c r="K73"/>
  <c r="J73"/>
  <c r="F73"/>
  <c r="E73"/>
  <c r="D73"/>
  <c r="P72"/>
  <c r="O69"/>
  <c r="N69"/>
  <c r="M69"/>
  <c r="L69"/>
  <c r="K69"/>
  <c r="J69"/>
  <c r="I69"/>
  <c r="H69"/>
  <c r="G69"/>
  <c r="F69"/>
  <c r="E69"/>
  <c r="D69"/>
  <c r="P68"/>
  <c r="P67"/>
  <c r="O64"/>
  <c r="N64"/>
  <c r="M64"/>
  <c r="L64"/>
  <c r="K64"/>
  <c r="G64"/>
  <c r="F64"/>
  <c r="E64"/>
  <c r="D64"/>
  <c r="P63"/>
  <c r="O60"/>
  <c r="N60"/>
  <c r="M60"/>
  <c r="L60"/>
  <c r="K60"/>
  <c r="G60"/>
  <c r="F60"/>
  <c r="E60"/>
  <c r="D60"/>
  <c r="P59"/>
  <c r="L55"/>
  <c r="H55"/>
  <c r="G55"/>
  <c r="F55"/>
  <c r="P54"/>
  <c r="P52"/>
  <c r="P50"/>
  <c r="P49"/>
  <c r="P48"/>
  <c r="P47"/>
  <c r="P46"/>
  <c r="P45"/>
  <c r="P44"/>
  <c r="P43"/>
  <c r="P42"/>
  <c r="P41"/>
  <c r="P40"/>
  <c r="P39"/>
  <c r="P38"/>
  <c r="P36"/>
  <c r="P34"/>
  <c r="P33"/>
  <c r="P32"/>
  <c r="P31"/>
  <c r="P30"/>
  <c r="P29"/>
  <c r="P26"/>
  <c r="P25"/>
  <c r="P24"/>
  <c r="P23"/>
  <c r="P22"/>
  <c r="P21"/>
  <c r="P19"/>
  <c r="P18"/>
  <c r="P17"/>
  <c r="E55"/>
  <c r="O13"/>
  <c r="N13"/>
  <c r="M13"/>
  <c r="L13"/>
  <c r="K13"/>
  <c r="J13"/>
  <c r="I13"/>
  <c r="H13"/>
  <c r="G13"/>
  <c r="F13"/>
  <c r="E13"/>
  <c r="D13"/>
  <c r="P12"/>
  <c r="P11"/>
  <c r="P10"/>
  <c r="P9"/>
  <c r="P8"/>
  <c r="P13" l="1"/>
  <c r="P64"/>
  <c r="P77"/>
  <c r="P109"/>
  <c r="P144"/>
  <c r="P118"/>
  <c r="P114"/>
  <c r="P105"/>
  <c r="P101"/>
  <c r="P95"/>
  <c r="P91"/>
  <c r="P85"/>
  <c r="P73"/>
  <c r="P69"/>
  <c r="P60"/>
  <c r="P55"/>
  <c r="P16"/>
  <c r="P65511" l="1"/>
</calcChain>
</file>

<file path=xl/sharedStrings.xml><?xml version="1.0" encoding="utf-8"?>
<sst xmlns="http://schemas.openxmlformats.org/spreadsheetml/2006/main" count="313" uniqueCount="228">
  <si>
    <t>Total</t>
  </si>
  <si>
    <t>FEVEREIRO</t>
  </si>
  <si>
    <t>JANEIRO</t>
  </si>
  <si>
    <t>Serviços de Processamento de Dados</t>
  </si>
  <si>
    <t>Serviços de Segurança</t>
  </si>
  <si>
    <t>Serviços de Lavanderia</t>
  </si>
  <si>
    <t>Serviços de Esterilização</t>
  </si>
  <si>
    <t>Serviços de Consultoria</t>
  </si>
  <si>
    <t>Nome do Fornecedor</t>
  </si>
  <si>
    <t>Objeto do Contrato</t>
  </si>
  <si>
    <t>MARÇO</t>
  </si>
  <si>
    <t>ABRIL</t>
  </si>
  <si>
    <t>Serviços de Coleta de Lixo Hospitalar</t>
  </si>
  <si>
    <t>Serviços de Exames Laboratoriais</t>
  </si>
  <si>
    <t>Serviços de Laboratório - Terceiros</t>
  </si>
  <si>
    <t>Serviços de Reprodução de Documentos</t>
  </si>
  <si>
    <t>Telecomunicações (Internet)</t>
  </si>
  <si>
    <t>Serviços de Locações Diversas</t>
  </si>
  <si>
    <t>Seguros</t>
  </si>
  <si>
    <t>CNPJ</t>
  </si>
  <si>
    <t>Serviços de Matriciamento</t>
  </si>
  <si>
    <t>A. S. O Medicina Ocupacional LTDA</t>
  </si>
  <si>
    <t>05.746.445/0001-39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</si>
  <si>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</si>
  <si>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</si>
  <si>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</si>
  <si>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</si>
  <si>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</si>
  <si>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</si>
  <si>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</si>
  <si>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</si>
  <si>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Cirurgia Geral</t>
  </si>
  <si>
    <t>Laudo Schultz Junior Eireli</t>
  </si>
  <si>
    <t>Ortopedia</t>
  </si>
  <si>
    <t>26.084.937/0001-86</t>
  </si>
  <si>
    <t>IMPA Clinica Médica LTDA ME</t>
  </si>
  <si>
    <t>Radiologia</t>
  </si>
  <si>
    <t>08.338.688/0001-26</t>
  </si>
  <si>
    <t>Obstetricia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</si>
  <si>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</si>
  <si>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</si>
  <si>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</si>
  <si>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</si>
  <si>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</si>
  <si>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</si>
  <si>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</si>
  <si>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</si>
  <si>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</si>
  <si>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</si>
  <si>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</si>
  <si>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</si>
  <si>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</si>
  <si>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</si>
  <si>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</si>
  <si>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</si>
  <si>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</si>
  <si>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Clinica Médica Pansardi</t>
  </si>
  <si>
    <t>Neurologia Pediatra</t>
  </si>
  <si>
    <t>090.627.48/0001-93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</si>
  <si>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</si>
  <si>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</si>
  <si>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</si>
  <si>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</si>
  <si>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</si>
  <si>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</si>
  <si>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</si>
  <si>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</si>
  <si>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</si>
  <si>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</si>
  <si>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</si>
  <si>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</si>
  <si>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</si>
  <si>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</si>
  <si>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08.282.979/0001-40</t>
  </si>
  <si>
    <t>Zuliani Serviços Medicos Eireli</t>
  </si>
  <si>
    <t>Alergologia</t>
  </si>
  <si>
    <t>10.189.194/0001-79</t>
  </si>
  <si>
    <t>10.348.558/0001-16</t>
  </si>
  <si>
    <t>Cirurgia Plastica/Mastologia</t>
  </si>
  <si>
    <t>FH Ruzafa Junior Eireli</t>
  </si>
  <si>
    <t>27.959.007/0001-91</t>
  </si>
  <si>
    <t>58.119.371/0001-77</t>
  </si>
  <si>
    <t>02.351.877/0001-52</t>
  </si>
  <si>
    <t>Prestação de serviço de monitoramento eletrônico, através de sistema de alarme.</t>
  </si>
  <si>
    <t>66.916.305/0005-80</t>
  </si>
  <si>
    <t>Prestação de serviços de consultoria de planejamento e organização de empresas de saúde</t>
  </si>
  <si>
    <t>Locação de impressoras, manutenção e reposição de peças dos equipamentos</t>
  </si>
  <si>
    <t>09.054.075/0003-91</t>
  </si>
  <si>
    <t>Utilização de serviços de internet</t>
  </si>
  <si>
    <t>Aluguel de imóvel para a instalação do arquivo morto da Unidade.</t>
  </si>
  <si>
    <t>037.141.148-31</t>
  </si>
  <si>
    <t>06.003.515/0001-21</t>
  </si>
  <si>
    <t>Prestação de serviços de coleta, transporte, tratamento e destinação final de resíduos de serviço de saúde - RSS "A" "B" e "E"</t>
  </si>
  <si>
    <t xml:space="preserve">Serviços  de Manutenção de Equipamentos </t>
  </si>
  <si>
    <t>26.162.128/0001-45</t>
  </si>
  <si>
    <t>Prestação de serviço, licenciamento, fornecimento  e permissão de uso do sistema de ponto digital.</t>
  </si>
  <si>
    <t>29.739.737/0041-08</t>
  </si>
  <si>
    <t>Serviço de manutenção do elevadores</t>
  </si>
  <si>
    <t>Serviços de Manutenção de Radiologia</t>
  </si>
  <si>
    <t>Licença de uso de Software destinado ao arquivamento de imagens e visualização radiológicas, bem como a prestação de serviços decorrentes de sua utilização</t>
  </si>
  <si>
    <t>03.693.940/0001-00</t>
  </si>
  <si>
    <t>62.094.503/0001-20</t>
  </si>
  <si>
    <t>Prestação de serviços de limpeza, desinfecção e esterilização por óxido de etileno de artigos médico-hospitalares.</t>
  </si>
  <si>
    <t>Seguro Predial do Arquivo</t>
  </si>
  <si>
    <t xml:space="preserve">Serviços de Assessoria e monitoração pessoal por dosímetros </t>
  </si>
  <si>
    <t>50.429.810/0001-36</t>
  </si>
  <si>
    <t xml:space="preserve">Serviços de Manutenção de telefonia </t>
  </si>
  <si>
    <t>02.960.232/0001-17</t>
  </si>
  <si>
    <t>33.164.021/0001-00</t>
  </si>
  <si>
    <t>Seguro predial do Ambulatório</t>
  </si>
  <si>
    <t>Serviços de Assistência Técnica - PABX</t>
  </si>
  <si>
    <t>Servymed Serviços Médicos Itapeva LTDA</t>
  </si>
  <si>
    <t>TOTAL</t>
  </si>
  <si>
    <t>Locação de Software conect/w, desenvolvimento, implantação, instalação e suporte.</t>
  </si>
  <si>
    <t>Prestação de serviço de software folha de pagamento.</t>
  </si>
  <si>
    <t>Prestação de serviço de hospedagem do site.</t>
  </si>
  <si>
    <t>Prestação de Serviços lavanderia.</t>
  </si>
  <si>
    <t>Hidroquimica - Laboratório e Serviços de Controle e Qualidade de Águas LTDA</t>
  </si>
  <si>
    <t>10.613.946/0001-87</t>
  </si>
  <si>
    <t>Prestação de Serviços de analises Físico Químicas e Bacteriológicas</t>
  </si>
  <si>
    <t>05.978.864/0001-04</t>
  </si>
  <si>
    <t>36.997.142/0001-12</t>
  </si>
  <si>
    <t>Prestação serviços médicos em Matriciamento</t>
  </si>
  <si>
    <t>Seguro de Vida em Grupo</t>
  </si>
  <si>
    <t>27.220.921/0001-16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</si>
  <si>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</si>
  <si>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</si>
  <si>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</si>
  <si>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</si>
  <si>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</si>
  <si>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</si>
  <si>
    <t xml:space="preserve">Locação de Aparelhos Oftalmologicos </t>
  </si>
  <si>
    <t xml:space="preserve">Albernaz Arritimias Cardiaca Eireli </t>
  </si>
  <si>
    <t>Clinica Medica Fernando Blandi</t>
  </si>
  <si>
    <t>18.913.544/0001-00</t>
  </si>
  <si>
    <t>24.069.807/0001-49</t>
  </si>
  <si>
    <t>14.977.378/0001-54</t>
  </si>
  <si>
    <t xml:space="preserve">Serviço de Consultoria em Contabilidade </t>
  </si>
  <si>
    <t>04.069.709/0001-02</t>
  </si>
  <si>
    <t xml:space="preserve">Licença de uso da plataforma </t>
  </si>
  <si>
    <t>Ortoclinica Ortopedia Ltda Me</t>
  </si>
  <si>
    <t>14.206.584/0001-60</t>
  </si>
  <si>
    <t xml:space="preserve">LGA  Serviços Medicos s/s LTDA </t>
  </si>
  <si>
    <t>28.110.950/0001-98</t>
  </si>
  <si>
    <t>40.117.270/0001-00</t>
  </si>
  <si>
    <t>29.980.158/0001-00</t>
  </si>
  <si>
    <t xml:space="preserve">Serviços Advocaticios </t>
  </si>
  <si>
    <t>08.999.057/0001-58</t>
  </si>
  <si>
    <t xml:space="preserve">Serviços Juridicos </t>
  </si>
  <si>
    <t>10.883.685/0001-15</t>
  </si>
  <si>
    <t>Serviço de auditoria e consultoria contabil</t>
  </si>
  <si>
    <t xml:space="preserve">Endovalle Antendimento Hospitalar Eireli </t>
  </si>
  <si>
    <t>39.875.659/0001-27</t>
  </si>
  <si>
    <t xml:space="preserve">Clinica Medica e Neurologia Vieira LTDA </t>
  </si>
  <si>
    <t>13.950.454/0001-75</t>
  </si>
  <si>
    <t>Neurologista</t>
  </si>
  <si>
    <t xml:space="preserve">Serviços Medicina do Trabalho </t>
  </si>
  <si>
    <t>04.902.701/0001-77</t>
  </si>
  <si>
    <t>Seguro Medicina do Trabalho</t>
  </si>
  <si>
    <t>34.283.361/0001-04</t>
  </si>
  <si>
    <t>Medicalneuro Serviços Medicos Eireli</t>
  </si>
  <si>
    <t>Neurocirurgião</t>
  </si>
  <si>
    <t>29.582.037/0001-57</t>
  </si>
  <si>
    <t>Serviços Médicos - Ambulatório</t>
  </si>
  <si>
    <t>Clinica Integrada de Anestesiologia e Cirurgia Plastica</t>
  </si>
  <si>
    <t xml:space="preserve">Uniformes </t>
  </si>
  <si>
    <t>Lima e Perim Confecções Ltda</t>
  </si>
  <si>
    <t>32.374.111/0001-54</t>
  </si>
  <si>
    <t xml:space="preserve">Confecção de uniformes para funcionários </t>
  </si>
  <si>
    <t>Elevadores Otis Ltda</t>
  </si>
  <si>
    <t>Technolaser Cartuchos Ltda Me</t>
  </si>
  <si>
    <t>Yukiko Fugihara</t>
  </si>
  <si>
    <t>Cintia Albuquerque Zambianco</t>
  </si>
  <si>
    <t>Softmatic Sist Autom De Informatica Ltda</t>
  </si>
  <si>
    <t>Bionexo Do Brasil Solucoes Digitais Eireli</t>
  </si>
  <si>
    <t>Salutem Solucoes Tecnologigas Ltda</t>
  </si>
  <si>
    <t>Mario Gilson De Souza</t>
  </si>
  <si>
    <t>E People Solucoes Ltda</t>
  </si>
  <si>
    <t>Sapra Landauer Serv E Acess E Prot Radiol Ltda</t>
  </si>
  <si>
    <t xml:space="preserve">Unimed Sudoeste Paulista Coop. De Trabalho Medico </t>
  </si>
  <si>
    <t>Esterimed Esterilizacao E Com De Mat Medico E Hosp</t>
  </si>
  <si>
    <t>Planisa Tech Consultoria</t>
  </si>
  <si>
    <t xml:space="preserve">Acs Auditoria E Consultoria Contabil </t>
  </si>
  <si>
    <t>R R Ferreira Contabilidade Eireli Epp</t>
  </si>
  <si>
    <t>Rodrigues E Rosseto Sociedade De Advogados</t>
  </si>
  <si>
    <t>Neylor Cecchi (Ivo Vaz)</t>
  </si>
  <si>
    <t>Cheiro Verde Com De Mat Reciclavel Ambiental Ltda</t>
  </si>
  <si>
    <t>Cienlab Analises Clinicas</t>
  </si>
  <si>
    <t>Brumed Consultorio Medico Ltda Epp</t>
  </si>
  <si>
    <t>Teleparts Telecomunicacoes Sorocaba Ltda</t>
  </si>
  <si>
    <t>AMBULATÓRIO</t>
  </si>
  <si>
    <t>Locaweb Servs De Internet SS</t>
  </si>
  <si>
    <t>MAIO</t>
  </si>
  <si>
    <t>Webby</t>
  </si>
  <si>
    <t>JUNHO</t>
  </si>
  <si>
    <t>JULHO</t>
  </si>
  <si>
    <t>AGOSTO</t>
  </si>
  <si>
    <t>SETEMBRO</t>
  </si>
  <si>
    <t>OUTUBRO</t>
  </si>
  <si>
    <t>NOVEMBRO</t>
  </si>
  <si>
    <t>DEZEMBRO</t>
  </si>
  <si>
    <t>Tokio Marine Seguradora Sa (SEGURO DE VIDA EM GRUPO)</t>
  </si>
  <si>
    <t>Tokio Marine Seguradora Sa (Apólice de seguro do prédio.)</t>
  </si>
  <si>
    <t xml:space="preserve">Alimentação </t>
  </si>
  <si>
    <t xml:space="preserve">HDI Seguros </t>
  </si>
  <si>
    <t>Allianz Seguros S.A.</t>
  </si>
  <si>
    <t>Localmed</t>
  </si>
  <si>
    <t xml:space="preserve">Clinica de Diagnóstico por imagem M&amp;M Ltda. </t>
  </si>
  <si>
    <t>Arthur Souza Dias Serviços Médicos Ltda.</t>
  </si>
  <si>
    <t>GERONIMO SERVICOS MEDICOS LTDA</t>
  </si>
  <si>
    <t>Alimentação</t>
  </si>
  <si>
    <t>30.798.783/0001-61</t>
  </si>
  <si>
    <t>Clinica Proctoped LTDA</t>
  </si>
  <si>
    <t>Ben Beneficios e Serviços S.A</t>
  </si>
  <si>
    <t>S.M.I Serviços Medicos Itapeva Eireli</t>
  </si>
  <si>
    <t xml:space="preserve">Walter Guimarães Meira Filho </t>
  </si>
  <si>
    <t xml:space="preserve">Clinica Medica DR Everton Oliveira Eireli Me </t>
  </si>
  <si>
    <t xml:space="preserve">Zaaz Provedor de Internet </t>
  </si>
  <si>
    <t>RELAÇÃO DE CONTRATOS  EM 2022</t>
  </si>
  <si>
    <t>-</t>
  </si>
  <si>
    <t xml:space="preserve">Laboratorio São Lucas </t>
  </si>
  <si>
    <t>Rescisão</t>
  </si>
  <si>
    <t>FI Chacom Clínica Neurologica</t>
  </si>
  <si>
    <t>Rescindido 09/06</t>
  </si>
  <si>
    <t xml:space="preserve">SST Assessoria e Gestão em Segurança em Saude do Trabalho </t>
  </si>
  <si>
    <t xml:space="preserve">Inserir Contrato </t>
  </si>
  <si>
    <t xml:space="preserve">Serviços  de Empreiteira </t>
  </si>
  <si>
    <t xml:space="preserve">Eliana de Aguiar - GSE Montagens Industriais </t>
  </si>
</sst>
</file>

<file path=xl/styles.xml><?xml version="1.0" encoding="utf-8"?>
<styleSheet xmlns="http://schemas.openxmlformats.org/spreadsheetml/2006/main">
  <numFmts count="5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dd/mm/yy;@"/>
    <numFmt numFmtId="166" formatCode="&quot;R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3" fontId="6" fillId="0" borderId="0" xfId="5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Fill="1" applyBorder="1" applyAlignment="1">
      <alignment vertical="center" wrapText="1"/>
    </xf>
    <xf numFmtId="44" fontId="8" fillId="0" borderId="0" xfId="0" applyNumberFormat="1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44" fontId="7" fillId="0" borderId="0" xfId="5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Alignment="1">
      <alignment vertical="center"/>
    </xf>
    <xf numFmtId="0" fontId="3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164" fontId="10" fillId="3" borderId="4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44" fontId="7" fillId="4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3" fontId="8" fillId="0" borderId="4" xfId="0" applyNumberFormat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8" fillId="4" borderId="4" xfId="0" applyNumberFormat="1" applyFont="1" applyFill="1" applyBorder="1" applyAlignment="1">
      <alignment horizontal="left" vertical="center" wrapText="1"/>
    </xf>
    <xf numFmtId="43" fontId="8" fillId="4" borderId="4" xfId="0" applyNumberFormat="1" applyFont="1" applyFill="1" applyBorder="1" applyAlignment="1">
      <alignment horizontal="left" vertical="center" wrapText="1"/>
    </xf>
    <xf numFmtId="44" fontId="7" fillId="4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44" fontId="7" fillId="4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left" vertical="center"/>
    </xf>
    <xf numFmtId="43" fontId="8" fillId="0" borderId="4" xfId="0" applyNumberFormat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vertical="center" wrapText="1"/>
    </xf>
    <xf numFmtId="43" fontId="9" fillId="0" borderId="4" xfId="0" applyNumberFormat="1" applyFont="1" applyFill="1" applyBorder="1" applyAlignment="1">
      <alignment horizontal="center" vertical="center"/>
    </xf>
    <xf numFmtId="43" fontId="8" fillId="0" borderId="4" xfId="0" applyNumberFormat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left" vertical="center"/>
    </xf>
    <xf numFmtId="0" fontId="8" fillId="4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44" fontId="7" fillId="4" borderId="4" xfId="5" applyNumberFormat="1" applyFont="1" applyFill="1" applyBorder="1" applyAlignment="1">
      <alignment vertical="center" wrapText="1"/>
    </xf>
    <xf numFmtId="44" fontId="7" fillId="0" borderId="5" xfId="5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horizontal="left" vertical="center" wrapText="1"/>
    </xf>
    <xf numFmtId="43" fontId="8" fillId="2" borderId="4" xfId="0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43" fontId="7" fillId="4" borderId="4" xfId="5" applyFont="1" applyFill="1" applyBorder="1" applyAlignment="1">
      <alignment horizontal="left" vertical="center"/>
    </xf>
    <xf numFmtId="43" fontId="7" fillId="4" borderId="4" xfId="0" applyNumberFormat="1" applyFont="1" applyFill="1" applyBorder="1" applyAlignment="1">
      <alignment horizontal="left" vertical="center"/>
    </xf>
    <xf numFmtId="44" fontId="7" fillId="0" borderId="5" xfId="0" applyNumberFormat="1" applyFont="1" applyFill="1" applyBorder="1" applyAlignment="1">
      <alignment vertical="center" wrapText="1"/>
    </xf>
    <xf numFmtId="44" fontId="7" fillId="4" borderId="4" xfId="0" applyNumberFormat="1" applyFont="1" applyFill="1" applyBorder="1" applyAlignment="1">
      <alignment vertical="center"/>
    </xf>
    <xf numFmtId="44" fontId="8" fillId="0" borderId="4" xfId="0" applyNumberFormat="1" applyFont="1" applyFill="1" applyBorder="1" applyAlignment="1">
      <alignment vertical="center" wrapText="1"/>
    </xf>
    <xf numFmtId="44" fontId="10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4" fontId="8" fillId="4" borderId="4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43" fontId="8" fillId="2" borderId="0" xfId="0" applyNumberFormat="1" applyFont="1" applyFill="1" applyBorder="1" applyAlignment="1">
      <alignment horizontal="left" vertical="center" wrapText="1"/>
    </xf>
    <xf numFmtId="4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9" fillId="2" borderId="4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7" fillId="4" borderId="4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left" vertical="center" wrapText="1"/>
    </xf>
    <xf numFmtId="164" fontId="7" fillId="2" borderId="0" xfId="1" applyFont="1" applyFill="1" applyBorder="1" applyAlignment="1">
      <alignment horizontal="left" vertical="center" wrapText="1"/>
    </xf>
    <xf numFmtId="164" fontId="7" fillId="4" borderId="4" xfId="1" applyFont="1" applyFill="1" applyBorder="1" applyAlignment="1">
      <alignment horizontal="left" vertical="center"/>
    </xf>
    <xf numFmtId="164" fontId="8" fillId="0" borderId="0" xfId="1" applyFont="1" applyFill="1" applyBorder="1" applyAlignment="1">
      <alignment horizontal="left" vertical="center" wrapText="1"/>
    </xf>
    <xf numFmtId="164" fontId="12" fillId="4" borderId="4" xfId="1" applyFont="1" applyFill="1" applyBorder="1" applyAlignment="1">
      <alignment horizontal="left" vertical="center" wrapText="1"/>
    </xf>
    <xf numFmtId="164" fontId="9" fillId="2" borderId="4" xfId="1" applyFont="1" applyFill="1" applyBorder="1" applyAlignment="1">
      <alignment horizontal="left" vertical="center"/>
    </xf>
    <xf numFmtId="164" fontId="8" fillId="2" borderId="4" xfId="1" applyFont="1" applyFill="1" applyBorder="1" applyAlignment="1">
      <alignment horizontal="left" vertical="center" wrapText="1"/>
    </xf>
    <xf numFmtId="164" fontId="8" fillId="2" borderId="4" xfId="1" applyFont="1" applyFill="1" applyBorder="1" applyAlignment="1">
      <alignment horizontal="left" vertical="center"/>
    </xf>
    <xf numFmtId="164" fontId="7" fillId="0" borderId="0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 vertical="center"/>
    </xf>
    <xf numFmtId="164" fontId="12" fillId="4" borderId="4" xfId="1" applyFont="1" applyFill="1" applyBorder="1" applyAlignment="1">
      <alignment horizontal="left" vertical="center"/>
    </xf>
    <xf numFmtId="164" fontId="3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8" fillId="2" borderId="4" xfId="0" applyNumberFormat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164" fontId="12" fillId="4" borderId="4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 wrapText="1"/>
    </xf>
    <xf numFmtId="164" fontId="8" fillId="2" borderId="4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164" fontId="8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43" fontId="8" fillId="2" borderId="4" xfId="0" applyNumberFormat="1" applyFont="1" applyFill="1" applyBorder="1" applyAlignment="1">
      <alignment horizontal="center" vertical="center"/>
    </xf>
    <xf numFmtId="166" fontId="8" fillId="2" borderId="4" xfId="1" applyNumberFormat="1" applyFont="1" applyFill="1" applyBorder="1" applyAlignment="1">
      <alignment horizontal="left" vertical="center"/>
    </xf>
    <xf numFmtId="166" fontId="8" fillId="2" borderId="4" xfId="1" applyNumberFormat="1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vertical="center" wrapText="1"/>
    </xf>
    <xf numFmtId="166" fontId="8" fillId="2" borderId="4" xfId="1" applyNumberFormat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center" vertical="center"/>
    </xf>
    <xf numFmtId="164" fontId="8" fillId="0" borderId="4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0" xfId="5" applyNumberFormat="1" applyFont="1" applyFill="1" applyBorder="1" applyAlignment="1">
      <alignment horizontal="center" vertical="center" wrapText="1"/>
    </xf>
    <xf numFmtId="0" fontId="10" fillId="3" borderId="11" xfId="5" applyNumberFormat="1" applyFont="1" applyFill="1" applyBorder="1" applyAlignment="1">
      <alignment horizontal="center" vertical="center" wrapText="1"/>
    </xf>
    <xf numFmtId="0" fontId="10" fillId="3" borderId="6" xfId="5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3" fillId="3" borderId="8" xfId="1" applyFont="1" applyFill="1" applyBorder="1" applyAlignment="1">
      <alignment horizontal="center" vertical="center"/>
    </xf>
    <xf numFmtId="164" fontId="13" fillId="3" borderId="9" xfId="1" applyFont="1" applyFill="1" applyBorder="1" applyAlignment="1">
      <alignment horizontal="center" vertical="center"/>
    </xf>
  </cellXfs>
  <cellStyles count="8">
    <cellStyle name="Moeda" xfId="1" builtinId="4"/>
    <cellStyle name="Normal" xfId="0" builtinId="0"/>
    <cellStyle name="Normal 2" xfId="2"/>
    <cellStyle name="Normal 2 2 2" xfId="3"/>
    <cellStyle name="Normal 3" xfId="4"/>
    <cellStyle name="Separador de milhares" xfId="5" builtinId="3"/>
    <cellStyle name="Separador de milhares 2" xfId="6"/>
    <cellStyle name="Separador de milhares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123825</xdr:rowOff>
    </xdr:from>
    <xdr:to>
      <xdr:col>0</xdr:col>
      <xdr:colOff>1409701</xdr:colOff>
      <xdr:row>4</xdr:row>
      <xdr:rowOff>57150</xdr:rowOff>
    </xdr:to>
    <xdr:pic>
      <xdr:nvPicPr>
        <xdr:cNvPr id="3" name="Imagem 2" descr="http://127.0.0.1:7633/home/contabilidade@ameitapeva.org.br/Briefcase/-%20AME%20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123825"/>
          <a:ext cx="1238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65511"/>
  <sheetViews>
    <sheetView showGridLines="0" tabSelected="1" zoomScaleSheetLayoutView="80" workbookViewId="0">
      <pane ySplit="1" topLeftCell="A131" activePane="bottomLeft" state="frozen"/>
      <selection pane="bottomLeft" activeCell="K156" sqref="K156"/>
    </sheetView>
  </sheetViews>
  <sheetFormatPr defaultRowHeight="13.5" customHeight="1"/>
  <cols>
    <col min="1" max="1" width="56.7109375" style="6" bestFit="1" customWidth="1"/>
    <col min="2" max="2" width="17.85546875" style="5" hidden="1" customWidth="1"/>
    <col min="3" max="3" width="36.28515625" style="33" hidden="1" customWidth="1"/>
    <col min="4" max="5" width="12.28515625" style="108" customWidth="1"/>
    <col min="6" max="6" width="12.28515625" style="127" customWidth="1"/>
    <col min="7" max="7" width="12.28515625" style="108" customWidth="1"/>
    <col min="8" max="8" width="13.28515625" style="108" bestFit="1" customWidth="1"/>
    <col min="9" max="10" width="12.28515625" style="108" customWidth="1"/>
    <col min="11" max="11" width="11.42578125" style="127" customWidth="1"/>
    <col min="12" max="12" width="14.140625" style="108" bestFit="1" customWidth="1"/>
    <col min="13" max="13" width="11.28515625" style="108" bestFit="1" customWidth="1"/>
    <col min="14" max="14" width="10.140625" style="108" bestFit="1" customWidth="1"/>
    <col min="15" max="15" width="11" style="108" customWidth="1"/>
    <col min="16" max="16" width="13.85546875" style="21" bestFit="1" customWidth="1"/>
    <col min="17" max="17" width="28" style="3" customWidth="1"/>
    <col min="18" max="16384" width="9.140625" style="3"/>
  </cols>
  <sheetData>
    <row r="1" spans="1:27" s="109" customFormat="1" ht="13.5" customHeight="1">
      <c r="A1" s="139"/>
      <c r="B1" s="139"/>
      <c r="C1" s="139"/>
      <c r="D1" s="39" t="s">
        <v>2</v>
      </c>
      <c r="E1" s="39" t="s">
        <v>1</v>
      </c>
      <c r="F1" s="39" t="s">
        <v>10</v>
      </c>
      <c r="G1" s="39" t="s">
        <v>11</v>
      </c>
      <c r="H1" s="39" t="s">
        <v>192</v>
      </c>
      <c r="I1" s="39" t="s">
        <v>194</v>
      </c>
      <c r="J1" s="39" t="s">
        <v>195</v>
      </c>
      <c r="K1" s="39" t="s">
        <v>196</v>
      </c>
      <c r="L1" s="39" t="s">
        <v>197</v>
      </c>
      <c r="M1" s="39" t="s">
        <v>198</v>
      </c>
      <c r="N1" s="39" t="s">
        <v>199</v>
      </c>
      <c r="O1" s="39" t="s">
        <v>200</v>
      </c>
      <c r="P1" s="87" t="s">
        <v>112</v>
      </c>
    </row>
    <row r="2" spans="1:27" ht="11.25" customHeight="1">
      <c r="A2" s="139"/>
      <c r="B2" s="139"/>
      <c r="C2" s="139"/>
      <c r="D2" s="150" t="s">
        <v>218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39"/>
    </row>
    <row r="3" spans="1:27" ht="10.5" customHeight="1">
      <c r="A3" s="139"/>
      <c r="B3" s="139"/>
      <c r="C3" s="139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39"/>
    </row>
    <row r="4" spans="1:27" ht="14.25" customHeight="1">
      <c r="A4" s="139"/>
      <c r="B4" s="139"/>
      <c r="C4" s="139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39"/>
    </row>
    <row r="5" spans="1:27" ht="13.5" customHeight="1">
      <c r="D5" s="153" t="s">
        <v>190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27" s="109" customFormat="1" ht="13.5" customHeight="1">
      <c r="A6" s="129" t="s">
        <v>8</v>
      </c>
      <c r="B6" s="38" t="s">
        <v>19</v>
      </c>
      <c r="C6" s="129" t="s">
        <v>9</v>
      </c>
      <c r="D6" s="39" t="s">
        <v>2</v>
      </c>
      <c r="E6" s="39" t="s">
        <v>1</v>
      </c>
      <c r="F6" s="39" t="s">
        <v>10</v>
      </c>
      <c r="G6" s="39" t="s">
        <v>11</v>
      </c>
      <c r="H6" s="39" t="s">
        <v>192</v>
      </c>
      <c r="I6" s="39" t="s">
        <v>194</v>
      </c>
      <c r="J6" s="39" t="s">
        <v>195</v>
      </c>
      <c r="K6" s="39" t="s">
        <v>196</v>
      </c>
      <c r="L6" s="39" t="s">
        <v>197</v>
      </c>
      <c r="M6" s="39" t="s">
        <v>198</v>
      </c>
      <c r="N6" s="39" t="s">
        <v>199</v>
      </c>
      <c r="O6" s="39" t="s">
        <v>200</v>
      </c>
      <c r="P6" s="87" t="s">
        <v>112</v>
      </c>
    </row>
    <row r="7" spans="1:27" s="28" customFormat="1" ht="13.5" customHeight="1">
      <c r="A7" s="152" t="s">
        <v>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s="2" customFormat="1" ht="13.5" customHeight="1">
      <c r="A8" s="40" t="s">
        <v>173</v>
      </c>
      <c r="B8" s="41" t="s">
        <v>81</v>
      </c>
      <c r="C8" s="40" t="s">
        <v>114</v>
      </c>
      <c r="D8" s="103">
        <v>319.05</v>
      </c>
      <c r="E8" s="94">
        <v>319.05</v>
      </c>
      <c r="F8" s="116">
        <v>319.05</v>
      </c>
      <c r="G8" s="94">
        <v>349.55</v>
      </c>
      <c r="H8" s="94">
        <v>349.55</v>
      </c>
      <c r="I8" s="94"/>
      <c r="J8" s="94"/>
      <c r="K8" s="116"/>
      <c r="L8" s="116"/>
      <c r="M8" s="94"/>
      <c r="N8" s="94"/>
      <c r="O8" s="94"/>
      <c r="P8" s="42">
        <f t="shared" ref="P8:P11" si="0">SUM(D8:O8)</f>
        <v>1656.25</v>
      </c>
    </row>
    <row r="9" spans="1:27" s="2" customFormat="1" ht="13.5" customHeight="1">
      <c r="A9" s="73" t="s">
        <v>191</v>
      </c>
      <c r="B9" s="43" t="s">
        <v>82</v>
      </c>
      <c r="C9" s="44" t="s">
        <v>115</v>
      </c>
      <c r="D9" s="58">
        <v>147.38999999999999</v>
      </c>
      <c r="E9" s="58">
        <v>0</v>
      </c>
      <c r="F9" s="112">
        <v>0</v>
      </c>
      <c r="G9" s="95">
        <v>147.38999999999999</v>
      </c>
      <c r="H9" s="58"/>
      <c r="I9" s="103"/>
      <c r="J9" s="58"/>
      <c r="K9" s="58"/>
      <c r="L9" s="58"/>
      <c r="M9" s="58"/>
      <c r="N9" s="58"/>
      <c r="O9" s="58"/>
      <c r="P9" s="42">
        <f t="shared" si="0"/>
        <v>294.77999999999997</v>
      </c>
    </row>
    <row r="10" spans="1:27" s="2" customFormat="1" ht="13.5" customHeight="1">
      <c r="A10" s="73" t="s">
        <v>174</v>
      </c>
      <c r="B10" s="43" t="s">
        <v>138</v>
      </c>
      <c r="C10" s="44" t="s">
        <v>139</v>
      </c>
      <c r="D10" s="58">
        <v>885.06</v>
      </c>
      <c r="E10" s="95">
        <v>885.06</v>
      </c>
      <c r="F10" s="45">
        <v>885.06</v>
      </c>
      <c r="G10" s="95">
        <v>885.06</v>
      </c>
      <c r="H10" s="95"/>
      <c r="I10" s="95"/>
      <c r="J10" s="95"/>
      <c r="K10" s="45"/>
      <c r="L10" s="58"/>
      <c r="M10" s="95"/>
      <c r="N10" s="95"/>
      <c r="O10" s="95"/>
      <c r="P10" s="42">
        <f t="shared" si="0"/>
        <v>3540.24</v>
      </c>
    </row>
    <row r="11" spans="1:27" s="2" customFormat="1" ht="13.5" customHeight="1">
      <c r="A11" s="73" t="s">
        <v>175</v>
      </c>
      <c r="B11" s="45" t="s">
        <v>162</v>
      </c>
      <c r="C11" s="40" t="s">
        <v>113</v>
      </c>
      <c r="D11" s="58">
        <v>6100</v>
      </c>
      <c r="E11" s="58">
        <v>6100</v>
      </c>
      <c r="F11" s="45">
        <v>6100</v>
      </c>
      <c r="G11" s="94">
        <v>6100</v>
      </c>
      <c r="H11" s="94"/>
      <c r="I11" s="94"/>
      <c r="J11" s="94"/>
      <c r="K11" s="112"/>
      <c r="L11" s="103"/>
      <c r="M11" s="94"/>
      <c r="N11" s="94"/>
      <c r="O11" s="94"/>
      <c r="P11" s="42">
        <f t="shared" si="0"/>
        <v>24400</v>
      </c>
    </row>
    <row r="12" spans="1:27" s="2" customFormat="1" ht="13.5" customHeight="1">
      <c r="A12" s="40" t="s">
        <v>171</v>
      </c>
      <c r="B12" s="43" t="s">
        <v>94</v>
      </c>
      <c r="C12" s="46" t="s">
        <v>95</v>
      </c>
      <c r="D12" s="58">
        <v>0</v>
      </c>
      <c r="E12" s="58">
        <v>0</v>
      </c>
      <c r="F12" s="112">
        <v>0</v>
      </c>
      <c r="G12" s="58" t="s">
        <v>219</v>
      </c>
      <c r="H12" s="58"/>
      <c r="I12" s="58"/>
      <c r="J12" s="58"/>
      <c r="K12" s="58"/>
      <c r="L12" s="58"/>
      <c r="M12" s="58"/>
      <c r="N12" s="58"/>
      <c r="O12" s="58"/>
      <c r="P12" s="42">
        <f>SUM(D12:O12)</f>
        <v>0</v>
      </c>
    </row>
    <row r="13" spans="1:27" ht="13.5" customHeight="1">
      <c r="A13" s="47" t="s">
        <v>0</v>
      </c>
      <c r="B13" s="48"/>
      <c r="C13" s="49"/>
      <c r="D13" s="96">
        <f t="shared" ref="D13:J13" si="1">SUM(D8:D12)</f>
        <v>7451.5</v>
      </c>
      <c r="E13" s="96">
        <f t="shared" si="1"/>
        <v>7304.11</v>
      </c>
      <c r="F13" s="117">
        <f t="shared" si="1"/>
        <v>7304.11</v>
      </c>
      <c r="G13" s="96">
        <f t="shared" si="1"/>
        <v>7482</v>
      </c>
      <c r="H13" s="96">
        <f t="shared" si="1"/>
        <v>349.55</v>
      </c>
      <c r="I13" s="96">
        <f t="shared" si="1"/>
        <v>0</v>
      </c>
      <c r="J13" s="96">
        <f t="shared" si="1"/>
        <v>0</v>
      </c>
      <c r="K13" s="117">
        <f>SUM(K8:K11)</f>
        <v>0</v>
      </c>
      <c r="L13" s="96">
        <f>SUM(L8:L12)</f>
        <v>0</v>
      </c>
      <c r="M13" s="96">
        <f>SUM(M8:M12)</f>
        <v>0</v>
      </c>
      <c r="N13" s="96">
        <f>SUM(N8:N12)</f>
        <v>0</v>
      </c>
      <c r="O13" s="96">
        <f>SUM(O8:O12)</f>
        <v>0</v>
      </c>
      <c r="P13" s="42">
        <f>SUM(D13:O13)</f>
        <v>29891.27</v>
      </c>
    </row>
    <row r="14" spans="1:27" ht="13.5" customHeight="1">
      <c r="A14" s="30"/>
      <c r="B14" s="7"/>
      <c r="C14" s="34"/>
      <c r="D14" s="97"/>
      <c r="E14" s="97"/>
      <c r="F14" s="118"/>
      <c r="G14" s="97"/>
      <c r="H14" s="97"/>
      <c r="I14" s="97"/>
      <c r="J14" s="97"/>
      <c r="K14" s="118"/>
      <c r="L14" s="97"/>
      <c r="M14" s="97"/>
      <c r="N14" s="97"/>
      <c r="O14" s="97"/>
      <c r="P14" s="22"/>
    </row>
    <row r="15" spans="1:27" ht="13.5" customHeight="1">
      <c r="A15" s="141" t="s">
        <v>163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1:27" s="2" customFormat="1" ht="13.5" customHeight="1">
      <c r="A16" s="51" t="s">
        <v>21</v>
      </c>
      <c r="B16" s="52" t="s">
        <v>22</v>
      </c>
      <c r="C16" s="53" t="s">
        <v>24</v>
      </c>
      <c r="D16" s="58">
        <f>2723.97+5258.54</f>
        <v>7982.51</v>
      </c>
      <c r="E16" s="95">
        <f>4571.26+8103.52</f>
        <v>12674.78</v>
      </c>
      <c r="F16" s="45">
        <v>12591.41</v>
      </c>
      <c r="G16" s="94">
        <f>7254.67+5364.18</f>
        <v>12618.85</v>
      </c>
      <c r="H16" s="94"/>
      <c r="I16" s="94"/>
      <c r="J16" s="94"/>
      <c r="K16" s="116"/>
      <c r="L16" s="94"/>
      <c r="M16" s="94"/>
      <c r="N16" s="94"/>
      <c r="O16" s="94"/>
      <c r="P16" s="54">
        <f>SUM(D16:O16)</f>
        <v>45867.549999999996</v>
      </c>
    </row>
    <row r="17" spans="1:17" s="2" customFormat="1" ht="13.5" customHeight="1">
      <c r="A17" s="51" t="s">
        <v>28</v>
      </c>
      <c r="B17" s="55" t="s">
        <v>30</v>
      </c>
      <c r="C17" s="56" t="s">
        <v>29</v>
      </c>
      <c r="D17" s="58">
        <v>18590.36</v>
      </c>
      <c r="E17" s="95">
        <v>16858.310000000001</v>
      </c>
      <c r="F17" s="45">
        <v>19822.349999999999</v>
      </c>
      <c r="G17" s="94">
        <v>18608.919999999998</v>
      </c>
      <c r="H17" s="94"/>
      <c r="I17" s="94"/>
      <c r="J17" s="94"/>
      <c r="K17" s="116"/>
      <c r="L17" s="94"/>
      <c r="M17" s="94"/>
      <c r="N17" s="94"/>
      <c r="O17" s="94"/>
      <c r="P17" s="54">
        <f>SUM(D17:O17)</f>
        <v>73879.94</v>
      </c>
    </row>
    <row r="18" spans="1:17" s="2" customFormat="1" ht="13.5" customHeight="1">
      <c r="A18" s="51" t="s">
        <v>132</v>
      </c>
      <c r="B18" s="52" t="s">
        <v>135</v>
      </c>
      <c r="C18" s="57" t="s">
        <v>29</v>
      </c>
      <c r="D18" s="58">
        <v>9665.75</v>
      </c>
      <c r="E18" s="95">
        <v>8829.68</v>
      </c>
      <c r="F18" s="45">
        <v>10572.31</v>
      </c>
      <c r="G18" s="94">
        <v>8619.67</v>
      </c>
      <c r="H18" s="94"/>
      <c r="I18" s="94"/>
      <c r="J18" s="94"/>
      <c r="K18" s="116"/>
      <c r="L18" s="94"/>
      <c r="M18" s="94"/>
      <c r="N18" s="94"/>
      <c r="O18" s="94"/>
      <c r="P18" s="54">
        <f>SUM(D18:O18)</f>
        <v>37687.409999999996</v>
      </c>
    </row>
    <row r="19" spans="1:17" s="2" customFormat="1" ht="13.5" customHeight="1">
      <c r="A19" s="51" t="s">
        <v>25</v>
      </c>
      <c r="B19" s="52" t="s">
        <v>27</v>
      </c>
      <c r="C19" s="57" t="s">
        <v>26</v>
      </c>
      <c r="D19" s="58">
        <v>0</v>
      </c>
      <c r="E19" s="95">
        <v>2139.6799999999998</v>
      </c>
      <c r="F19" s="45">
        <v>2318.0100000000002</v>
      </c>
      <c r="G19" s="94">
        <v>2019.22</v>
      </c>
      <c r="H19" s="94"/>
      <c r="I19" s="94"/>
      <c r="J19" s="94"/>
      <c r="K19" s="116"/>
      <c r="L19" s="94"/>
      <c r="M19" s="94"/>
      <c r="N19" s="94"/>
      <c r="O19" s="94"/>
      <c r="P19" s="54">
        <f>SUM(D19:O19)</f>
        <v>6476.9100000000008</v>
      </c>
    </row>
    <row r="20" spans="1:17" s="2" customFormat="1" ht="13.5" customHeight="1">
      <c r="A20" s="51" t="s">
        <v>208</v>
      </c>
      <c r="B20" s="52"/>
      <c r="C20" s="53"/>
      <c r="D20" s="58">
        <v>6226.99</v>
      </c>
      <c r="E20" s="58">
        <v>2844.5</v>
      </c>
      <c r="F20" s="112">
        <v>4613.3999999999996</v>
      </c>
      <c r="G20" s="58">
        <v>6935.18</v>
      </c>
      <c r="H20" s="58"/>
      <c r="I20" s="58"/>
      <c r="J20" s="58"/>
      <c r="K20" s="58"/>
      <c r="L20" s="94"/>
      <c r="M20" s="94"/>
      <c r="N20" s="94"/>
      <c r="O20" s="94"/>
      <c r="P20" s="54">
        <f>SUM(D20:O20)</f>
        <v>20620.07</v>
      </c>
    </row>
    <row r="21" spans="1:17" s="2" customFormat="1" ht="13.5" customHeight="1">
      <c r="A21" s="46" t="s">
        <v>129</v>
      </c>
      <c r="B21" s="52" t="s">
        <v>130</v>
      </c>
      <c r="C21" s="53" t="s">
        <v>23</v>
      </c>
      <c r="D21" s="58">
        <v>36942</v>
      </c>
      <c r="E21" s="58">
        <v>0</v>
      </c>
      <c r="F21" s="45">
        <v>74781.710000000006</v>
      </c>
      <c r="G21" s="94">
        <f>73269.82+10788.66</f>
        <v>84058.48000000001</v>
      </c>
      <c r="H21" s="94"/>
      <c r="I21" s="94"/>
      <c r="J21" s="94"/>
      <c r="K21" s="116"/>
      <c r="L21" s="94"/>
      <c r="M21" s="94"/>
      <c r="N21" s="94"/>
      <c r="O21" s="94"/>
      <c r="P21" s="54">
        <f t="shared" ref="P21:P37" si="2">SUM(D21:O21)</f>
        <v>195782.19</v>
      </c>
      <c r="Q21" s="4"/>
    </row>
    <row r="22" spans="1:17" s="2" customFormat="1" ht="13.5" customHeight="1">
      <c r="A22" s="59" t="s">
        <v>207</v>
      </c>
      <c r="B22" s="60"/>
      <c r="C22" s="57"/>
      <c r="D22" s="106">
        <v>26462.6</v>
      </c>
      <c r="E22" s="62">
        <v>21531.200000000001</v>
      </c>
      <c r="F22" s="135">
        <v>11525.6</v>
      </c>
      <c r="G22" s="102">
        <v>12405.6</v>
      </c>
      <c r="H22" s="94"/>
      <c r="I22" s="94"/>
      <c r="J22" s="94"/>
      <c r="K22" s="116"/>
      <c r="L22" s="94"/>
      <c r="M22" s="94"/>
      <c r="N22" s="94"/>
      <c r="O22" s="94"/>
      <c r="P22" s="54">
        <f t="shared" si="2"/>
        <v>71925</v>
      </c>
    </row>
    <row r="23" spans="1:17" s="2" customFormat="1" ht="13.5" customHeight="1">
      <c r="A23" s="51" t="s">
        <v>164</v>
      </c>
      <c r="B23" s="52" t="s">
        <v>77</v>
      </c>
      <c r="C23" s="57" t="s">
        <v>78</v>
      </c>
      <c r="D23" s="58">
        <v>4302.08</v>
      </c>
      <c r="E23" s="95">
        <v>3575.94</v>
      </c>
      <c r="F23" s="112">
        <v>5702.75</v>
      </c>
      <c r="G23" s="94">
        <v>2290.16</v>
      </c>
      <c r="H23" s="94"/>
      <c r="I23" s="94"/>
      <c r="J23" s="94"/>
      <c r="K23" s="116"/>
      <c r="L23" s="94"/>
      <c r="M23" s="94"/>
      <c r="N23" s="94"/>
      <c r="O23" s="94"/>
      <c r="P23" s="54">
        <f t="shared" si="2"/>
        <v>15870.93</v>
      </c>
    </row>
    <row r="24" spans="1:17" s="2" customFormat="1" ht="13.5" customHeight="1">
      <c r="A24" s="59" t="s">
        <v>153</v>
      </c>
      <c r="B24" s="60" t="s">
        <v>154</v>
      </c>
      <c r="C24" s="57" t="s">
        <v>155</v>
      </c>
      <c r="D24" s="106">
        <v>4355.68</v>
      </c>
      <c r="E24" s="62">
        <v>6446.52</v>
      </c>
      <c r="F24" s="135">
        <v>4854.24</v>
      </c>
      <c r="G24" s="102">
        <v>2364.5</v>
      </c>
      <c r="H24" s="94"/>
      <c r="I24" s="94"/>
      <c r="J24" s="94"/>
      <c r="K24" s="116"/>
      <c r="L24" s="94"/>
      <c r="M24" s="94"/>
      <c r="N24" s="94"/>
      <c r="O24" s="94"/>
      <c r="P24" s="54">
        <f t="shared" si="2"/>
        <v>18020.940000000002</v>
      </c>
    </row>
    <row r="25" spans="1:17" s="2" customFormat="1" ht="13.5" customHeight="1">
      <c r="A25" s="59" t="s">
        <v>133</v>
      </c>
      <c r="B25" s="60" t="s">
        <v>134</v>
      </c>
      <c r="C25" s="57" t="s">
        <v>31</v>
      </c>
      <c r="D25" s="106">
        <v>1127.1600000000001</v>
      </c>
      <c r="E25" s="62">
        <v>1502.88</v>
      </c>
      <c r="F25" s="135">
        <v>1315.02</v>
      </c>
      <c r="G25" s="102">
        <v>1847.29</v>
      </c>
      <c r="H25" s="94"/>
      <c r="I25" s="94"/>
      <c r="J25" s="94"/>
      <c r="K25" s="116"/>
      <c r="L25" s="94"/>
      <c r="M25" s="94"/>
      <c r="N25" s="94"/>
      <c r="O25" s="94"/>
      <c r="P25" s="54">
        <f t="shared" si="2"/>
        <v>5792.35</v>
      </c>
    </row>
    <row r="26" spans="1:17" s="2" customFormat="1" ht="13.5" customHeight="1">
      <c r="A26" s="59" t="s">
        <v>56</v>
      </c>
      <c r="B26" s="60" t="s">
        <v>58</v>
      </c>
      <c r="C26" s="57" t="s">
        <v>57</v>
      </c>
      <c r="D26" s="106">
        <v>3937.55</v>
      </c>
      <c r="E26" s="62">
        <v>5132.8599999999997</v>
      </c>
      <c r="F26" s="135">
        <v>4791.1099999999997</v>
      </c>
      <c r="G26" s="102">
        <v>5058.1099999999997</v>
      </c>
      <c r="H26" s="94"/>
      <c r="I26" s="94"/>
      <c r="J26" s="94"/>
      <c r="K26" s="116"/>
      <c r="L26" s="94"/>
      <c r="M26" s="94"/>
      <c r="N26" s="94"/>
      <c r="O26" s="94"/>
      <c r="P26" s="54">
        <f t="shared" si="2"/>
        <v>18919.63</v>
      </c>
    </row>
    <row r="27" spans="1:17" s="2" customFormat="1" ht="13.5" customHeight="1">
      <c r="A27" s="59" t="s">
        <v>212</v>
      </c>
      <c r="B27" s="60"/>
      <c r="C27" s="57"/>
      <c r="D27" s="106">
        <v>20293.400000000001</v>
      </c>
      <c r="E27" s="62">
        <v>14934.39</v>
      </c>
      <c r="F27" s="135">
        <v>31831.34</v>
      </c>
      <c r="G27" s="102">
        <v>19324.28</v>
      </c>
      <c r="H27" s="94"/>
      <c r="I27" s="94"/>
      <c r="J27" s="94"/>
      <c r="K27" s="116"/>
      <c r="L27" s="94"/>
      <c r="M27" s="94"/>
      <c r="N27" s="94"/>
      <c r="O27" s="94"/>
      <c r="P27" s="54">
        <f t="shared" si="2"/>
        <v>86383.41</v>
      </c>
    </row>
    <row r="28" spans="1:17" s="2" customFormat="1" ht="13.5" customHeight="1">
      <c r="A28" s="59" t="s">
        <v>216</v>
      </c>
      <c r="B28" s="60"/>
      <c r="C28" s="57"/>
      <c r="D28" s="106">
        <v>876.68</v>
      </c>
      <c r="E28" s="62">
        <v>2254.3200000000002</v>
      </c>
      <c r="F28" s="135">
        <v>4007.68</v>
      </c>
      <c r="G28" s="102">
        <v>3569.34</v>
      </c>
      <c r="H28" s="94"/>
      <c r="I28" s="94"/>
      <c r="J28" s="94"/>
      <c r="K28" s="116"/>
      <c r="L28" s="94"/>
      <c r="M28" s="94"/>
      <c r="N28" s="94"/>
      <c r="O28" s="94"/>
      <c r="P28" s="54">
        <f t="shared" si="2"/>
        <v>10708.02</v>
      </c>
    </row>
    <row r="29" spans="1:17" s="2" customFormat="1" ht="13.5" customHeight="1">
      <c r="A29" s="51" t="s">
        <v>48</v>
      </c>
      <c r="B29" s="52" t="s">
        <v>50</v>
      </c>
      <c r="C29" s="57" t="s">
        <v>49</v>
      </c>
      <c r="D29" s="58">
        <v>6648.9</v>
      </c>
      <c r="E29" s="95">
        <v>5948.9</v>
      </c>
      <c r="F29" s="45">
        <v>6956.41</v>
      </c>
      <c r="G29" s="94">
        <v>5572.7</v>
      </c>
      <c r="H29" s="94"/>
      <c r="I29" s="94"/>
      <c r="J29" s="94"/>
      <c r="K29" s="116"/>
      <c r="L29" s="94"/>
      <c r="M29" s="94"/>
      <c r="N29" s="94"/>
      <c r="O29" s="94"/>
      <c r="P29" s="54">
        <f t="shared" si="2"/>
        <v>25126.91</v>
      </c>
    </row>
    <row r="30" spans="1:17" s="2" customFormat="1" ht="13.5" customHeight="1">
      <c r="A30" s="51" t="s">
        <v>51</v>
      </c>
      <c r="B30" s="52" t="s">
        <v>52</v>
      </c>
      <c r="C30" s="57" t="s">
        <v>23</v>
      </c>
      <c r="D30" s="58">
        <v>9473.98</v>
      </c>
      <c r="E30" s="95">
        <v>6273.45</v>
      </c>
      <c r="F30" s="45">
        <v>6109.57</v>
      </c>
      <c r="G30" s="94">
        <v>6710.87</v>
      </c>
      <c r="H30" s="94"/>
      <c r="I30" s="94"/>
      <c r="J30" s="94"/>
      <c r="K30" s="116"/>
      <c r="L30" s="94"/>
      <c r="M30" s="94"/>
      <c r="N30" s="94"/>
      <c r="O30" s="94"/>
      <c r="P30" s="54">
        <f t="shared" si="2"/>
        <v>28567.87</v>
      </c>
    </row>
    <row r="31" spans="1:17" s="2" customFormat="1" ht="13.5" customHeight="1">
      <c r="A31" s="51" t="s">
        <v>53</v>
      </c>
      <c r="B31" s="52" t="s">
        <v>55</v>
      </c>
      <c r="C31" s="57" t="s">
        <v>54</v>
      </c>
      <c r="D31" s="58">
        <v>8391.08</v>
      </c>
      <c r="E31" s="95">
        <v>9434.74</v>
      </c>
      <c r="F31" s="45">
        <v>12555.31</v>
      </c>
      <c r="G31" s="94">
        <v>12847.54</v>
      </c>
      <c r="H31" s="94"/>
      <c r="I31" s="94"/>
      <c r="J31" s="94"/>
      <c r="K31" s="116"/>
      <c r="L31" s="94"/>
      <c r="M31" s="94"/>
      <c r="N31" s="94"/>
      <c r="O31" s="94"/>
      <c r="P31" s="54">
        <f t="shared" si="2"/>
        <v>43228.67</v>
      </c>
    </row>
    <row r="32" spans="1:17" s="2" customFormat="1" ht="13.5" customHeight="1">
      <c r="A32" s="51" t="s">
        <v>151</v>
      </c>
      <c r="B32" s="52" t="s">
        <v>152</v>
      </c>
      <c r="C32" s="57" t="s">
        <v>54</v>
      </c>
      <c r="D32" s="58">
        <v>14903.56</v>
      </c>
      <c r="E32" s="95">
        <v>13651.16</v>
      </c>
      <c r="F32" s="45">
        <v>13651.16</v>
      </c>
      <c r="G32" s="94">
        <v>12586.62</v>
      </c>
      <c r="H32" s="94"/>
      <c r="I32" s="94"/>
      <c r="J32" s="94"/>
      <c r="K32" s="116"/>
      <c r="L32" s="94"/>
      <c r="M32" s="94"/>
      <c r="N32" s="94"/>
      <c r="O32" s="94"/>
      <c r="P32" s="54">
        <f t="shared" si="2"/>
        <v>54792.500000000007</v>
      </c>
    </row>
    <row r="33" spans="1:16" s="2" customFormat="1" ht="13.5" customHeight="1">
      <c r="A33" s="51" t="s">
        <v>46</v>
      </c>
      <c r="B33" s="55" t="s">
        <v>47</v>
      </c>
      <c r="C33" s="56" t="s">
        <v>36</v>
      </c>
      <c r="D33" s="58">
        <v>12160</v>
      </c>
      <c r="E33" s="95">
        <v>13630</v>
      </c>
      <c r="F33" s="45">
        <v>9570</v>
      </c>
      <c r="G33" s="94">
        <v>9460</v>
      </c>
      <c r="H33" s="94"/>
      <c r="I33" s="94"/>
      <c r="J33" s="94"/>
      <c r="K33" s="116"/>
      <c r="L33" s="94"/>
      <c r="M33" s="94"/>
      <c r="N33" s="94"/>
      <c r="O33" s="94"/>
      <c r="P33" s="54">
        <f t="shared" si="2"/>
        <v>44820</v>
      </c>
    </row>
    <row r="34" spans="1:16" s="2" customFormat="1" ht="13.5" customHeight="1">
      <c r="A34" s="51" t="s">
        <v>44</v>
      </c>
      <c r="B34" s="55" t="s">
        <v>45</v>
      </c>
      <c r="C34" s="56" t="s">
        <v>33</v>
      </c>
      <c r="D34" s="58">
        <f>2630.04+4401.51</f>
        <v>7031.55</v>
      </c>
      <c r="E34" s="106">
        <f>3506.72+4743.92</f>
        <v>8250.64</v>
      </c>
      <c r="F34" s="136">
        <f>3506.72+6077.57</f>
        <v>9584.2899999999991</v>
      </c>
      <c r="G34" s="104">
        <f>2630.04+5413.7</f>
        <v>8043.74</v>
      </c>
      <c r="H34" s="94"/>
      <c r="I34" s="94"/>
      <c r="J34" s="94"/>
      <c r="K34" s="116"/>
      <c r="L34" s="94"/>
      <c r="M34" s="94"/>
      <c r="N34" s="94"/>
      <c r="O34" s="94"/>
      <c r="P34" s="54">
        <f t="shared" si="2"/>
        <v>32910.219999999994</v>
      </c>
    </row>
    <row r="35" spans="1:16" s="2" customFormat="1" ht="13.5" customHeight="1">
      <c r="A35" s="51" t="s">
        <v>222</v>
      </c>
      <c r="B35" s="55"/>
      <c r="C35" s="56"/>
      <c r="D35" s="58">
        <v>0</v>
      </c>
      <c r="E35" s="106">
        <v>0</v>
      </c>
      <c r="F35" s="136">
        <v>9240.6299999999992</v>
      </c>
      <c r="G35" s="104">
        <v>13860.96</v>
      </c>
      <c r="H35" s="94"/>
      <c r="I35" s="94"/>
      <c r="J35" s="94"/>
      <c r="K35" s="116"/>
      <c r="L35" s="94"/>
      <c r="M35" s="94"/>
      <c r="N35" s="94"/>
      <c r="O35" s="94"/>
      <c r="P35" s="54"/>
    </row>
    <row r="36" spans="1:16" s="2" customFormat="1" ht="13.5" customHeight="1">
      <c r="A36" s="51" t="s">
        <v>79</v>
      </c>
      <c r="B36" s="52" t="s">
        <v>80</v>
      </c>
      <c r="C36" s="56" t="s">
        <v>69</v>
      </c>
      <c r="D36" s="58">
        <v>5158.47</v>
      </c>
      <c r="E36" s="95">
        <v>5927.16</v>
      </c>
      <c r="F36" s="45">
        <v>8278.6</v>
      </c>
      <c r="G36" s="94">
        <v>5534.19</v>
      </c>
      <c r="H36" s="94"/>
      <c r="I36" s="94"/>
      <c r="J36" s="94"/>
      <c r="K36" s="116"/>
      <c r="L36" s="94"/>
      <c r="M36" s="94"/>
      <c r="N36" s="94"/>
      <c r="O36" s="94"/>
      <c r="P36" s="54">
        <f t="shared" si="2"/>
        <v>24898.420000000002</v>
      </c>
    </row>
    <row r="37" spans="1:16" s="2" customFormat="1" ht="13.5" customHeight="1">
      <c r="A37" s="51" t="s">
        <v>209</v>
      </c>
      <c r="B37" s="55"/>
      <c r="C37" s="57"/>
      <c r="D37" s="58">
        <v>3040</v>
      </c>
      <c r="E37" s="58">
        <v>3800</v>
      </c>
      <c r="F37" s="112">
        <v>3960</v>
      </c>
      <c r="G37" s="58">
        <v>3040</v>
      </c>
      <c r="H37" s="58"/>
      <c r="I37" s="58"/>
      <c r="J37" s="58"/>
      <c r="K37" s="58"/>
      <c r="L37" s="94"/>
      <c r="M37" s="94"/>
      <c r="N37" s="94"/>
      <c r="O37" s="94"/>
      <c r="P37" s="54">
        <f t="shared" si="2"/>
        <v>13840</v>
      </c>
    </row>
    <row r="38" spans="1:16" s="2" customFormat="1" ht="13.5" customHeight="1">
      <c r="A38" s="51" t="s">
        <v>42</v>
      </c>
      <c r="B38" s="52" t="s">
        <v>43</v>
      </c>
      <c r="C38" s="57" t="s">
        <v>38</v>
      </c>
      <c r="D38" s="58">
        <v>7357.61</v>
      </c>
      <c r="E38" s="95">
        <v>6467.24</v>
      </c>
      <c r="F38" s="45">
        <v>6705.1</v>
      </c>
      <c r="G38" s="94">
        <v>6772.72</v>
      </c>
      <c r="H38" s="94"/>
      <c r="I38" s="94"/>
      <c r="J38" s="94"/>
      <c r="K38" s="116"/>
      <c r="L38" s="94"/>
      <c r="M38" s="94"/>
      <c r="N38" s="94"/>
      <c r="O38" s="94"/>
      <c r="P38" s="54">
        <f t="shared" ref="P38:P54" si="3">SUM(D38:O38)</f>
        <v>27302.67</v>
      </c>
    </row>
    <row r="39" spans="1:16" s="2" customFormat="1" ht="13.5" customHeight="1">
      <c r="A39" s="51" t="s">
        <v>39</v>
      </c>
      <c r="B39" s="55" t="s">
        <v>41</v>
      </c>
      <c r="C39" s="57" t="s">
        <v>40</v>
      </c>
      <c r="D39" s="58">
        <v>2003.84</v>
      </c>
      <c r="E39" s="95">
        <v>2003.84</v>
      </c>
      <c r="F39" s="45">
        <v>2087.33</v>
      </c>
      <c r="G39" s="94">
        <v>6888.2</v>
      </c>
      <c r="H39" s="94"/>
      <c r="I39" s="94"/>
      <c r="J39" s="94"/>
      <c r="K39" s="116"/>
      <c r="L39" s="94"/>
      <c r="M39" s="94"/>
      <c r="N39" s="94"/>
      <c r="O39" s="94"/>
      <c r="P39" s="54">
        <f t="shared" si="3"/>
        <v>12983.21</v>
      </c>
    </row>
    <row r="40" spans="1:16" s="2" customFormat="1" ht="13.5" customHeight="1">
      <c r="A40" s="51" t="s">
        <v>35</v>
      </c>
      <c r="B40" s="52" t="s">
        <v>37</v>
      </c>
      <c r="C40" s="56" t="s">
        <v>36</v>
      </c>
      <c r="D40" s="58">
        <v>3400</v>
      </c>
      <c r="E40" s="95">
        <v>6620</v>
      </c>
      <c r="F40" s="45">
        <v>8040</v>
      </c>
      <c r="G40" s="94">
        <v>4580</v>
      </c>
      <c r="H40" s="94"/>
      <c r="I40" s="94"/>
      <c r="J40" s="94"/>
      <c r="K40" s="116"/>
      <c r="L40" s="94"/>
      <c r="M40" s="94"/>
      <c r="N40" s="94"/>
      <c r="O40" s="94"/>
      <c r="P40" s="54">
        <f t="shared" si="3"/>
        <v>22640</v>
      </c>
    </row>
    <row r="41" spans="1:16" s="2" customFormat="1" ht="13.5" customHeight="1">
      <c r="A41" s="46" t="s">
        <v>127</v>
      </c>
      <c r="B41" s="52" t="s">
        <v>128</v>
      </c>
      <c r="C41" s="56" t="s">
        <v>49</v>
      </c>
      <c r="D41" s="58">
        <v>0</v>
      </c>
      <c r="E41" s="58">
        <v>8319</v>
      </c>
      <c r="F41" s="116">
        <v>0</v>
      </c>
      <c r="G41" s="58">
        <v>0</v>
      </c>
      <c r="H41" s="94"/>
      <c r="I41" s="94"/>
      <c r="J41" s="58"/>
      <c r="K41" s="112"/>
      <c r="L41" s="116"/>
      <c r="M41" s="58"/>
      <c r="N41" s="58"/>
      <c r="O41" s="58"/>
      <c r="P41" s="54">
        <f t="shared" si="3"/>
        <v>8319</v>
      </c>
    </row>
    <row r="42" spans="1:16" s="2" customFormat="1" ht="13.5" customHeight="1">
      <c r="A42" s="51" t="s">
        <v>32</v>
      </c>
      <c r="B42" s="55" t="s">
        <v>34</v>
      </c>
      <c r="C42" s="57" t="s">
        <v>33</v>
      </c>
      <c r="D42" s="58">
        <v>1252.4000000000001</v>
      </c>
      <c r="E42" s="95">
        <v>1252.4000000000001</v>
      </c>
      <c r="F42" s="45">
        <v>1252.4000000000001</v>
      </c>
      <c r="G42" s="94">
        <v>939.3</v>
      </c>
      <c r="H42" s="94"/>
      <c r="I42" s="94"/>
      <c r="J42" s="94"/>
      <c r="K42" s="116"/>
      <c r="L42" s="94"/>
      <c r="M42" s="94"/>
      <c r="N42" s="94"/>
      <c r="O42" s="94"/>
      <c r="P42" s="54">
        <f t="shared" si="3"/>
        <v>4696.5</v>
      </c>
    </row>
    <row r="43" spans="1:16" s="2" customFormat="1" ht="13.5" customHeight="1">
      <c r="A43" s="51" t="s">
        <v>142</v>
      </c>
      <c r="B43" s="52" t="s">
        <v>143</v>
      </c>
      <c r="C43" s="57" t="s">
        <v>33</v>
      </c>
      <c r="D43" s="58">
        <v>0</v>
      </c>
      <c r="E43" s="95">
        <v>4285.8599999999997</v>
      </c>
      <c r="F43" s="45">
        <v>4411.1000000000004</v>
      </c>
      <c r="G43" s="94">
        <v>6554.03</v>
      </c>
      <c r="H43" s="94"/>
      <c r="I43" s="94"/>
      <c r="J43" s="94"/>
      <c r="K43" s="116"/>
      <c r="L43" s="116"/>
      <c r="M43" s="94"/>
      <c r="N43" s="94"/>
      <c r="O43" s="94"/>
      <c r="P43" s="54">
        <f t="shared" si="3"/>
        <v>15250.989999999998</v>
      </c>
    </row>
    <row r="44" spans="1:16" s="2" customFormat="1" ht="13.5" customHeight="1">
      <c r="A44" s="51" t="s">
        <v>68</v>
      </c>
      <c r="B44" s="52" t="s">
        <v>70</v>
      </c>
      <c r="C44" s="56" t="s">
        <v>69</v>
      </c>
      <c r="D44" s="58">
        <v>12724.36</v>
      </c>
      <c r="E44" s="95">
        <v>16380.34</v>
      </c>
      <c r="F44" s="45">
        <v>14665.71</v>
      </c>
      <c r="G44" s="94">
        <v>14108.9</v>
      </c>
      <c r="H44" s="94"/>
      <c r="I44" s="94"/>
      <c r="J44" s="94"/>
      <c r="K44" s="116"/>
      <c r="L44" s="94"/>
      <c r="M44" s="94"/>
      <c r="N44" s="94"/>
      <c r="O44" s="94"/>
      <c r="P44" s="54">
        <f t="shared" si="3"/>
        <v>57879.310000000005</v>
      </c>
    </row>
    <row r="45" spans="1:16" s="2" customFormat="1" ht="13.5" customHeight="1">
      <c r="A45" s="51" t="s">
        <v>160</v>
      </c>
      <c r="B45" s="55" t="s">
        <v>159</v>
      </c>
      <c r="C45" s="56" t="s">
        <v>161</v>
      </c>
      <c r="D45" s="58">
        <v>3698</v>
      </c>
      <c r="E45" s="58">
        <v>4437.6000000000004</v>
      </c>
      <c r="F45" s="112">
        <v>5177.2</v>
      </c>
      <c r="G45" s="103">
        <v>5916.8</v>
      </c>
      <c r="H45" s="94"/>
      <c r="I45" s="94"/>
      <c r="J45" s="94"/>
      <c r="K45" s="116"/>
      <c r="L45" s="94"/>
      <c r="M45" s="94"/>
      <c r="N45" s="94"/>
      <c r="O45" s="94"/>
      <c r="P45" s="54">
        <f t="shared" si="3"/>
        <v>19229.599999999999</v>
      </c>
    </row>
    <row r="46" spans="1:16" s="2" customFormat="1" ht="13.5" customHeight="1">
      <c r="A46" s="51" t="s">
        <v>65</v>
      </c>
      <c r="B46" s="52" t="s">
        <v>67</v>
      </c>
      <c r="C46" s="57" t="s">
        <v>66</v>
      </c>
      <c r="D46" s="58">
        <v>6272</v>
      </c>
      <c r="E46" s="95">
        <v>5679.28</v>
      </c>
      <c r="F46" s="45">
        <v>13698.51</v>
      </c>
      <c r="G46" s="94">
        <v>9370.8700000000008</v>
      </c>
      <c r="H46" s="94"/>
      <c r="I46" s="94"/>
      <c r="J46" s="94"/>
      <c r="K46" s="116"/>
      <c r="L46" s="94"/>
      <c r="M46" s="94"/>
      <c r="N46" s="94"/>
      <c r="O46" s="94"/>
      <c r="P46" s="54">
        <f t="shared" si="3"/>
        <v>35020.660000000003</v>
      </c>
    </row>
    <row r="47" spans="1:16" s="2" customFormat="1" ht="13.5" customHeight="1">
      <c r="A47" s="51" t="s">
        <v>62</v>
      </c>
      <c r="B47" s="52" t="s">
        <v>64</v>
      </c>
      <c r="C47" s="57" t="s">
        <v>63</v>
      </c>
      <c r="D47" s="58">
        <v>4752.92</v>
      </c>
      <c r="E47" s="95">
        <v>5748.77</v>
      </c>
      <c r="F47" s="45">
        <v>8899.77</v>
      </c>
      <c r="G47" s="94">
        <v>6742</v>
      </c>
      <c r="H47" s="94"/>
      <c r="I47" s="94"/>
      <c r="J47" s="94"/>
      <c r="K47" s="116"/>
      <c r="L47" s="94"/>
      <c r="M47" s="94"/>
      <c r="N47" s="94"/>
      <c r="O47" s="94"/>
      <c r="P47" s="54">
        <f t="shared" si="3"/>
        <v>26143.46</v>
      </c>
    </row>
    <row r="48" spans="1:16" s="2" customFormat="1" ht="13.5" customHeight="1">
      <c r="A48" s="51" t="s">
        <v>59</v>
      </c>
      <c r="B48" s="52" t="s">
        <v>61</v>
      </c>
      <c r="C48" s="57" t="s">
        <v>60</v>
      </c>
      <c r="D48" s="58">
        <f>2540.96+3882.44</f>
        <v>6423.4</v>
      </c>
      <c r="E48" s="95">
        <f>5081.92+2191.7</f>
        <v>7273.62</v>
      </c>
      <c r="F48" s="45">
        <v>12484.86</v>
      </c>
      <c r="G48" s="94">
        <f>8691.83+2348.25</f>
        <v>11040.08</v>
      </c>
      <c r="H48" s="94"/>
      <c r="I48" s="94"/>
      <c r="J48" s="94"/>
      <c r="K48" s="116"/>
      <c r="L48" s="94"/>
      <c r="M48" s="94"/>
      <c r="N48" s="94"/>
      <c r="O48" s="94"/>
      <c r="P48" s="54">
        <f t="shared" si="3"/>
        <v>37221.96</v>
      </c>
    </row>
    <row r="49" spans="1:154" s="2" customFormat="1" ht="13.5" customHeight="1">
      <c r="A49" s="51" t="s">
        <v>140</v>
      </c>
      <c r="B49" s="52" t="s">
        <v>141</v>
      </c>
      <c r="C49" s="56" t="s">
        <v>33</v>
      </c>
      <c r="D49" s="58">
        <v>5752.51</v>
      </c>
      <c r="E49" s="95">
        <v>5691.2</v>
      </c>
      <c r="F49" s="45">
        <v>2845.6</v>
      </c>
      <c r="G49" s="94">
        <v>6599.19</v>
      </c>
      <c r="H49" s="94"/>
      <c r="I49" s="94" t="s">
        <v>221</v>
      </c>
      <c r="J49" s="94" t="s">
        <v>221</v>
      </c>
      <c r="K49" s="94" t="s">
        <v>221</v>
      </c>
      <c r="L49" s="94" t="s">
        <v>221</v>
      </c>
      <c r="M49" s="94" t="s">
        <v>221</v>
      </c>
      <c r="N49" s="94"/>
      <c r="O49" s="94"/>
      <c r="P49" s="54">
        <f t="shared" si="3"/>
        <v>20888.5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</row>
    <row r="50" spans="1:154" s="2" customFormat="1" ht="13.5" customHeight="1">
      <c r="A50" s="51" t="s">
        <v>111</v>
      </c>
      <c r="B50" s="52" t="s">
        <v>73</v>
      </c>
      <c r="C50" s="57" t="s">
        <v>66</v>
      </c>
      <c r="D50" s="58">
        <v>6816.26</v>
      </c>
      <c r="E50" s="95">
        <v>10034.700000000001</v>
      </c>
      <c r="F50" s="45">
        <v>14342.49</v>
      </c>
      <c r="G50" s="94">
        <v>11896.36</v>
      </c>
      <c r="H50" s="94"/>
      <c r="I50" s="94"/>
      <c r="J50" s="94"/>
      <c r="K50" s="116"/>
      <c r="L50" s="94"/>
      <c r="M50" s="94"/>
      <c r="N50" s="94"/>
      <c r="O50" s="94"/>
      <c r="P50" s="54">
        <f t="shared" si="3"/>
        <v>43089.81</v>
      </c>
    </row>
    <row r="51" spans="1:154" s="2" customFormat="1" ht="13.5" customHeight="1">
      <c r="A51" s="51" t="s">
        <v>214</v>
      </c>
      <c r="B51" s="52"/>
      <c r="C51" s="57"/>
      <c r="D51" s="58">
        <v>5703.6</v>
      </c>
      <c r="E51" s="95">
        <v>7604.8</v>
      </c>
      <c r="F51" s="45">
        <v>10208.709999999999</v>
      </c>
      <c r="G51" s="94">
        <v>7448.25</v>
      </c>
      <c r="H51" s="94"/>
      <c r="I51" s="94"/>
      <c r="J51" s="94"/>
      <c r="K51" s="116"/>
      <c r="L51" s="94"/>
      <c r="M51" s="94"/>
      <c r="N51" s="94"/>
      <c r="O51" s="94"/>
      <c r="P51" s="54"/>
    </row>
    <row r="52" spans="1:154" s="2" customFormat="1" ht="13.5" customHeight="1">
      <c r="A52" s="51" t="s">
        <v>71</v>
      </c>
      <c r="B52" s="52" t="s">
        <v>72</v>
      </c>
      <c r="C52" s="57" t="s">
        <v>26</v>
      </c>
      <c r="D52" s="58">
        <v>6174.51</v>
      </c>
      <c r="E52" s="95">
        <v>6287.1</v>
      </c>
      <c r="F52" s="45">
        <v>7298.82</v>
      </c>
      <c r="G52" s="94">
        <v>7532.68</v>
      </c>
      <c r="H52" s="94"/>
      <c r="I52" s="94"/>
      <c r="J52" s="94"/>
      <c r="K52" s="116"/>
      <c r="L52" s="94"/>
      <c r="M52" s="94"/>
      <c r="N52" s="94"/>
      <c r="O52" s="94"/>
      <c r="P52" s="54">
        <f t="shared" si="3"/>
        <v>27293.11</v>
      </c>
    </row>
    <row r="53" spans="1:154" s="2" customFormat="1" ht="13.5" customHeight="1">
      <c r="A53" s="51" t="s">
        <v>74</v>
      </c>
      <c r="B53" s="52"/>
      <c r="C53" s="57"/>
      <c r="D53" s="58">
        <v>3506.72</v>
      </c>
      <c r="E53" s="95">
        <v>4383.3999999999996</v>
      </c>
      <c r="F53" s="45">
        <v>4258.16</v>
      </c>
      <c r="G53" s="94">
        <v>4132.92</v>
      </c>
      <c r="H53" s="94"/>
      <c r="I53" s="94"/>
      <c r="J53" s="94"/>
      <c r="K53" s="116"/>
      <c r="L53" s="94"/>
      <c r="M53" s="94"/>
      <c r="N53" s="94"/>
      <c r="O53" s="94"/>
      <c r="P53" s="54"/>
    </row>
    <row r="54" spans="1:154" s="2" customFormat="1" ht="13.5" customHeight="1">
      <c r="A54" s="51" t="s">
        <v>215</v>
      </c>
      <c r="B54" s="52" t="s">
        <v>76</v>
      </c>
      <c r="C54" s="56" t="s">
        <v>75</v>
      </c>
      <c r="D54" s="58">
        <v>27265.01</v>
      </c>
      <c r="E54" s="95">
        <v>26500.55</v>
      </c>
      <c r="F54" s="116">
        <v>27431.81</v>
      </c>
      <c r="G54" s="94">
        <v>10304.129999999999</v>
      </c>
      <c r="H54" s="94"/>
      <c r="I54" s="94"/>
      <c r="J54" s="94"/>
      <c r="K54" s="116"/>
      <c r="L54" s="94"/>
      <c r="M54" s="94"/>
      <c r="N54" s="94"/>
      <c r="O54" s="94"/>
      <c r="P54" s="54">
        <f t="shared" si="3"/>
        <v>91501.5</v>
      </c>
    </row>
    <row r="55" spans="1:154" ht="13.5" customHeight="1">
      <c r="A55" s="47" t="s">
        <v>0</v>
      </c>
      <c r="B55" s="48"/>
      <c r="C55" s="49"/>
      <c r="D55" s="96">
        <f>SUM(D16:D54)</f>
        <v>310673.43999999994</v>
      </c>
      <c r="E55" s="96">
        <f>SUM(E16:E54)</f>
        <v>294610.81</v>
      </c>
      <c r="F55" s="117">
        <f>SUM(F16:F54)</f>
        <v>412440.47</v>
      </c>
      <c r="G55" s="96">
        <f t="shared" ref="G55:H55" si="4">SUM(G16:G54)</f>
        <v>378202.65</v>
      </c>
      <c r="H55" s="96">
        <f t="shared" si="4"/>
        <v>0</v>
      </c>
      <c r="I55" s="96">
        <v>0</v>
      </c>
      <c r="J55" s="96">
        <v>0</v>
      </c>
      <c r="K55" s="117">
        <v>0</v>
      </c>
      <c r="L55" s="96">
        <f>SUM(L16:L54)</f>
        <v>0</v>
      </c>
      <c r="M55" s="96">
        <v>0</v>
      </c>
      <c r="N55" s="96">
        <v>0</v>
      </c>
      <c r="O55" s="96">
        <v>0</v>
      </c>
      <c r="P55" s="54">
        <f t="shared" ref="P55" si="5">SUM(D55:O55)</f>
        <v>1395927.37</v>
      </c>
    </row>
    <row r="56" spans="1:154" s="93" customFormat="1" ht="13.5" customHeight="1">
      <c r="A56" s="29"/>
      <c r="B56" s="90"/>
      <c r="C56" s="91"/>
      <c r="D56" s="98"/>
      <c r="E56" s="98"/>
      <c r="F56" s="119"/>
      <c r="G56" s="98"/>
      <c r="H56" s="98"/>
      <c r="I56" s="98"/>
      <c r="J56" s="98"/>
      <c r="K56" s="119"/>
      <c r="L56" s="98"/>
      <c r="M56" s="98"/>
      <c r="N56" s="98"/>
      <c r="O56" s="98"/>
      <c r="P56" s="92"/>
    </row>
    <row r="57" spans="1:154" s="11" customFormat="1" ht="13.5" customHeight="1">
      <c r="A57" s="8"/>
      <c r="B57" s="8"/>
      <c r="C57" s="35"/>
      <c r="D57" s="100"/>
      <c r="E57" s="100"/>
      <c r="F57" s="120"/>
      <c r="G57" s="100"/>
      <c r="H57" s="100"/>
      <c r="I57" s="100"/>
      <c r="J57" s="100"/>
      <c r="K57" s="120"/>
      <c r="L57" s="100"/>
      <c r="M57" s="100"/>
      <c r="N57" s="100"/>
      <c r="O57" s="100"/>
      <c r="P57" s="23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spans="1:154" ht="13.5" customHeight="1">
      <c r="A58" s="141" t="s">
        <v>14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154" s="2" customFormat="1" ht="13.5" customHeight="1">
      <c r="A59" s="40" t="s">
        <v>117</v>
      </c>
      <c r="B59" s="74" t="s">
        <v>118</v>
      </c>
      <c r="C59" s="46" t="s">
        <v>119</v>
      </c>
      <c r="D59" s="103">
        <v>1500</v>
      </c>
      <c r="E59" s="94">
        <v>1500</v>
      </c>
      <c r="F59" s="116">
        <v>1500</v>
      </c>
      <c r="G59" s="94">
        <v>1500</v>
      </c>
      <c r="H59" s="94"/>
      <c r="I59" s="94"/>
      <c r="J59" s="94"/>
      <c r="K59" s="116"/>
      <c r="L59" s="103"/>
      <c r="M59" s="94"/>
      <c r="N59" s="94"/>
      <c r="O59" s="94"/>
      <c r="P59" s="54">
        <f>SUM(D59:O59)</f>
        <v>6000</v>
      </c>
    </row>
    <row r="60" spans="1:154" ht="13.5" customHeight="1">
      <c r="A60" s="47" t="s">
        <v>0</v>
      </c>
      <c r="B60" s="48"/>
      <c r="C60" s="49"/>
      <c r="D60" s="96">
        <f>SUM(D59)</f>
        <v>1500</v>
      </c>
      <c r="E60" s="96">
        <f t="shared" ref="E60:F60" si="6">SUM(E59)</f>
        <v>1500</v>
      </c>
      <c r="F60" s="117">
        <f t="shared" si="6"/>
        <v>1500</v>
      </c>
      <c r="G60" s="96">
        <f>SUM(G59)</f>
        <v>1500</v>
      </c>
      <c r="H60" s="101">
        <v>0</v>
      </c>
      <c r="I60" s="101">
        <v>0</v>
      </c>
      <c r="J60" s="101">
        <v>0</v>
      </c>
      <c r="K60" s="121">
        <f>SUM(K59:K59)</f>
        <v>0</v>
      </c>
      <c r="L60" s="96">
        <f t="shared" ref="L60:O60" si="7">SUM(L59:L59)</f>
        <v>0</v>
      </c>
      <c r="M60" s="101">
        <f t="shared" si="7"/>
        <v>0</v>
      </c>
      <c r="N60" s="101">
        <f t="shared" si="7"/>
        <v>0</v>
      </c>
      <c r="O60" s="101">
        <f t="shared" si="7"/>
        <v>0</v>
      </c>
      <c r="P60" s="54">
        <f>SUM(P59:P59)</f>
        <v>6000</v>
      </c>
    </row>
    <row r="61" spans="1:154" s="11" customFormat="1" ht="13.5" customHeight="1">
      <c r="A61" s="8"/>
      <c r="B61" s="8"/>
      <c r="C61" s="35"/>
      <c r="D61" s="100"/>
      <c r="E61" s="100"/>
      <c r="F61" s="120"/>
      <c r="G61" s="100"/>
      <c r="H61" s="100"/>
      <c r="I61" s="100"/>
      <c r="J61" s="100"/>
      <c r="K61" s="120"/>
      <c r="L61" s="100"/>
      <c r="M61" s="100"/>
      <c r="N61" s="100"/>
      <c r="O61" s="100"/>
      <c r="P61" s="23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0"/>
    </row>
    <row r="62" spans="1:154" ht="13.5" customHeight="1">
      <c r="A62" s="141" t="s">
        <v>4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</row>
    <row r="63" spans="1:154" s="2" customFormat="1" ht="13.5" customHeight="1">
      <c r="A63" s="40" t="s">
        <v>176</v>
      </c>
      <c r="B63" s="43" t="s">
        <v>144</v>
      </c>
      <c r="C63" s="44" t="s">
        <v>83</v>
      </c>
      <c r="D63" s="103">
        <v>80</v>
      </c>
      <c r="E63" s="94">
        <v>80</v>
      </c>
      <c r="F63" s="116">
        <v>80</v>
      </c>
      <c r="G63" s="94">
        <v>80</v>
      </c>
      <c r="H63" s="94"/>
      <c r="I63" s="94"/>
      <c r="J63" s="94"/>
      <c r="K63" s="116"/>
      <c r="L63" s="103"/>
      <c r="M63" s="94"/>
      <c r="N63" s="94"/>
      <c r="O63" s="94"/>
      <c r="P63" s="42">
        <f>SUM(D63:O63)</f>
        <v>320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154" ht="13.5" customHeight="1">
      <c r="A64" s="47" t="s">
        <v>0</v>
      </c>
      <c r="B64" s="48"/>
      <c r="C64" s="49"/>
      <c r="D64" s="96">
        <f>SUM(D63:D63)</f>
        <v>80</v>
      </c>
      <c r="E64" s="96">
        <f>SUM(E63:E63)</f>
        <v>80</v>
      </c>
      <c r="F64" s="117">
        <f>SUM(F63:F63)</f>
        <v>80</v>
      </c>
      <c r="G64" s="96">
        <f>SUM(G63)</f>
        <v>80</v>
      </c>
      <c r="H64" s="101">
        <v>0</v>
      </c>
      <c r="I64" s="101">
        <v>0</v>
      </c>
      <c r="J64" s="101">
        <v>0</v>
      </c>
      <c r="K64" s="121">
        <f>K63</f>
        <v>0</v>
      </c>
      <c r="L64" s="96">
        <f t="shared" ref="L64:O64" si="8">SUM(L63:L63)</f>
        <v>0</v>
      </c>
      <c r="M64" s="101">
        <f t="shared" si="8"/>
        <v>0</v>
      </c>
      <c r="N64" s="101">
        <f t="shared" si="8"/>
        <v>0</v>
      </c>
      <c r="O64" s="101">
        <f t="shared" si="8"/>
        <v>0</v>
      </c>
      <c r="P64" s="42">
        <f>SUM(D64:O64)</f>
        <v>320</v>
      </c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</row>
    <row r="65" spans="1:106" s="2" customFormat="1" ht="13.5" customHeight="1">
      <c r="A65" s="30"/>
      <c r="B65" s="7"/>
      <c r="C65" s="34"/>
      <c r="D65" s="97"/>
      <c r="E65" s="97"/>
      <c r="F65" s="118"/>
      <c r="G65" s="97"/>
      <c r="H65" s="97"/>
      <c r="I65" s="97"/>
      <c r="J65" s="97"/>
      <c r="K65" s="118"/>
      <c r="L65" s="97"/>
      <c r="M65" s="97"/>
      <c r="N65" s="97"/>
      <c r="O65" s="97"/>
      <c r="P65" s="2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106" ht="13.5" customHeight="1">
      <c r="A66" s="141" t="s">
        <v>98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</row>
    <row r="67" spans="1:106" s="2" customFormat="1" ht="13.5" customHeight="1">
      <c r="A67" s="64" t="s">
        <v>177</v>
      </c>
      <c r="B67" s="43" t="s">
        <v>100</v>
      </c>
      <c r="C67" s="44" t="s">
        <v>99</v>
      </c>
      <c r="D67" s="103">
        <v>2000</v>
      </c>
      <c r="E67" s="94">
        <v>2000</v>
      </c>
      <c r="F67" s="116">
        <v>2000</v>
      </c>
      <c r="G67" s="94">
        <v>2000</v>
      </c>
      <c r="H67" s="94"/>
      <c r="I67" s="94"/>
      <c r="J67" s="94"/>
      <c r="K67" s="116"/>
      <c r="L67" s="103"/>
      <c r="M67" s="94"/>
      <c r="N67" s="94"/>
      <c r="O67" s="94"/>
      <c r="P67" s="42">
        <f>SUM(D67:O67)</f>
        <v>8000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106" s="2" customFormat="1" ht="13.5" customHeight="1">
      <c r="A68" s="65" t="s">
        <v>178</v>
      </c>
      <c r="B68" s="43" t="s">
        <v>105</v>
      </c>
      <c r="C68" s="44" t="s">
        <v>104</v>
      </c>
      <c r="D68" s="58">
        <v>950.4</v>
      </c>
      <c r="E68" s="106">
        <v>0</v>
      </c>
      <c r="F68" s="45">
        <v>0</v>
      </c>
      <c r="G68" s="45">
        <v>0</v>
      </c>
      <c r="H68" s="94"/>
      <c r="I68" s="94"/>
      <c r="J68" s="94"/>
      <c r="K68" s="116"/>
      <c r="L68" s="103"/>
      <c r="M68" s="94"/>
      <c r="N68" s="94"/>
      <c r="O68" s="94"/>
      <c r="P68" s="42">
        <f t="shared" ref="P68:P69" si="9">SUM(D68:O68)</f>
        <v>950.4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106" ht="13.5" customHeight="1">
      <c r="A69" s="47" t="s">
        <v>0</v>
      </c>
      <c r="B69" s="48"/>
      <c r="C69" s="66"/>
      <c r="D69" s="96">
        <f t="shared" ref="D69:F69" si="10">SUM(D67:D68)</f>
        <v>2950.4</v>
      </c>
      <c r="E69" s="96">
        <f t="shared" si="10"/>
        <v>2000</v>
      </c>
      <c r="F69" s="117">
        <f t="shared" si="10"/>
        <v>2000</v>
      </c>
      <c r="G69" s="96">
        <f>SUM(G67:G68)</f>
        <v>2000</v>
      </c>
      <c r="H69" s="96">
        <f>SUM(H67:H68)</f>
        <v>0</v>
      </c>
      <c r="I69" s="96">
        <f>SUM(I67:I68)</f>
        <v>0</v>
      </c>
      <c r="J69" s="96">
        <f>SUM(J67+J68)</f>
        <v>0</v>
      </c>
      <c r="K69" s="117">
        <f>SUM(K67:K68)</f>
        <v>0</v>
      </c>
      <c r="L69" s="96">
        <f t="shared" ref="L69:O69" si="11">SUM(L67+L68)</f>
        <v>0</v>
      </c>
      <c r="M69" s="96">
        <f t="shared" si="11"/>
        <v>0</v>
      </c>
      <c r="N69" s="96">
        <f t="shared" si="11"/>
        <v>0</v>
      </c>
      <c r="O69" s="96">
        <f t="shared" si="11"/>
        <v>0</v>
      </c>
      <c r="P69" s="42">
        <f t="shared" si="9"/>
        <v>8950.4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1:106" s="2" customFormat="1" ht="13.5" customHeight="1">
      <c r="A70" s="30"/>
      <c r="B70" s="7"/>
      <c r="C70" s="36"/>
      <c r="D70" s="97"/>
      <c r="E70" s="97"/>
      <c r="F70" s="118"/>
      <c r="G70" s="97"/>
      <c r="H70" s="97"/>
      <c r="I70" s="97"/>
      <c r="J70" s="97"/>
      <c r="K70" s="118"/>
      <c r="L70" s="97"/>
      <c r="M70" s="97"/>
      <c r="N70" s="97"/>
      <c r="O70" s="97"/>
      <c r="P70" s="2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106" ht="13.5" customHeight="1">
      <c r="A71" s="141" t="s">
        <v>5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3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1:106" s="2" customFormat="1" ht="13.5" customHeight="1">
      <c r="A72" s="40" t="s">
        <v>179</v>
      </c>
      <c r="B72" s="43" t="s">
        <v>84</v>
      </c>
      <c r="C72" s="46" t="s">
        <v>116</v>
      </c>
      <c r="D72" s="58">
        <v>7783.86</v>
      </c>
      <c r="E72" s="95">
        <v>6899.76</v>
      </c>
      <c r="F72" s="45">
        <v>7817.88</v>
      </c>
      <c r="G72" s="95">
        <v>8585.7000000000007</v>
      </c>
      <c r="H72" s="95"/>
      <c r="I72" s="95"/>
      <c r="J72" s="95"/>
      <c r="K72" s="45"/>
      <c r="L72" s="58"/>
      <c r="M72" s="95"/>
      <c r="N72" s="95"/>
      <c r="O72" s="95"/>
      <c r="P72" s="42">
        <f>SUM(D72:O72)</f>
        <v>31087.200000000001</v>
      </c>
    </row>
    <row r="73" spans="1:106" ht="13.5" customHeight="1">
      <c r="A73" s="47" t="s">
        <v>0</v>
      </c>
      <c r="B73" s="48"/>
      <c r="C73" s="66"/>
      <c r="D73" s="96">
        <f>SUM(D72)</f>
        <v>7783.86</v>
      </c>
      <c r="E73" s="96">
        <f>SUM(E72)</f>
        <v>6899.76</v>
      </c>
      <c r="F73" s="117">
        <f>SUM(F72)</f>
        <v>7817.88</v>
      </c>
      <c r="G73" s="96">
        <f>SUM(G72)</f>
        <v>8585.7000000000007</v>
      </c>
      <c r="H73" s="101">
        <v>0</v>
      </c>
      <c r="I73" s="101">
        <v>0</v>
      </c>
      <c r="J73" s="101">
        <f>SUM(J72:J72)</f>
        <v>0</v>
      </c>
      <c r="K73" s="121">
        <f>K72</f>
        <v>0</v>
      </c>
      <c r="L73" s="96">
        <f t="shared" ref="L73:O73" si="12">SUM(L72:L72)</f>
        <v>0</v>
      </c>
      <c r="M73" s="101">
        <f t="shared" si="12"/>
        <v>0</v>
      </c>
      <c r="N73" s="101">
        <f t="shared" si="12"/>
        <v>0</v>
      </c>
      <c r="O73" s="101">
        <f t="shared" si="12"/>
        <v>0</v>
      </c>
      <c r="P73" s="42">
        <f>SUM(D73:O73)</f>
        <v>31087.200000000001</v>
      </c>
    </row>
    <row r="74" spans="1:106" s="2" customFormat="1" ht="13.5" customHeight="1">
      <c r="A74" s="30"/>
      <c r="B74" s="7"/>
      <c r="C74" s="36"/>
      <c r="D74" s="97"/>
      <c r="E74" s="97"/>
      <c r="F74" s="118"/>
      <c r="G74" s="97"/>
      <c r="H74" s="97"/>
      <c r="I74" s="97"/>
      <c r="J74" s="97"/>
      <c r="K74" s="118"/>
      <c r="L74" s="97"/>
      <c r="M74" s="97"/>
      <c r="N74" s="97"/>
      <c r="O74" s="97"/>
      <c r="P74" s="22"/>
    </row>
    <row r="75" spans="1:106" ht="13.5" customHeight="1">
      <c r="A75" s="141" t="s">
        <v>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3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pans="1:106" ht="13.5" customHeight="1">
      <c r="A76" s="40" t="s">
        <v>180</v>
      </c>
      <c r="B76" s="43" t="s">
        <v>101</v>
      </c>
      <c r="C76" s="46" t="s">
        <v>102</v>
      </c>
      <c r="D76" s="103">
        <v>0</v>
      </c>
      <c r="E76" s="94">
        <v>164.95</v>
      </c>
      <c r="F76" s="116">
        <v>0</v>
      </c>
      <c r="G76" s="116">
        <v>0</v>
      </c>
      <c r="H76" s="94"/>
      <c r="I76" s="94"/>
      <c r="J76" s="94"/>
      <c r="K76" s="116"/>
      <c r="L76" s="103"/>
      <c r="M76" s="94"/>
      <c r="N76" s="94"/>
      <c r="O76" s="94"/>
      <c r="P76" s="42">
        <f>SUM(D76:O76)</f>
        <v>164.95</v>
      </c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</row>
    <row r="77" spans="1:106" ht="13.5" customHeight="1">
      <c r="A77" s="47" t="s">
        <v>0</v>
      </c>
      <c r="B77" s="48"/>
      <c r="C77" s="66"/>
      <c r="D77" s="96">
        <f>D76</f>
        <v>0</v>
      </c>
      <c r="E77" s="96">
        <f>E76</f>
        <v>164.95</v>
      </c>
      <c r="F77" s="117">
        <f t="shared" ref="F77:M77" si="13">F76</f>
        <v>0</v>
      </c>
      <c r="G77" s="96">
        <f t="shared" si="13"/>
        <v>0</v>
      </c>
      <c r="H77" s="96">
        <f t="shared" si="13"/>
        <v>0</v>
      </c>
      <c r="I77" s="96">
        <f t="shared" si="13"/>
        <v>0</v>
      </c>
      <c r="J77" s="96">
        <f t="shared" si="13"/>
        <v>0</v>
      </c>
      <c r="K77" s="96">
        <f t="shared" si="13"/>
        <v>0</v>
      </c>
      <c r="L77" s="96">
        <f t="shared" si="13"/>
        <v>0</v>
      </c>
      <c r="M77" s="96">
        <f t="shared" si="13"/>
        <v>0</v>
      </c>
      <c r="N77" s="96">
        <v>0</v>
      </c>
      <c r="O77" s="96">
        <v>0</v>
      </c>
      <c r="P77" s="42">
        <f>SUM(D77:O77)</f>
        <v>164.95</v>
      </c>
    </row>
    <row r="78" spans="1:106" s="2" customFormat="1" ht="13.5" customHeight="1">
      <c r="A78" s="30"/>
      <c r="B78" s="7"/>
      <c r="C78" s="36"/>
      <c r="D78" s="97"/>
      <c r="E78" s="97"/>
      <c r="F78" s="118"/>
      <c r="G78" s="97"/>
      <c r="H78" s="97"/>
      <c r="I78" s="97"/>
      <c r="J78" s="97"/>
      <c r="K78" s="118"/>
      <c r="L78" s="97"/>
      <c r="M78" s="97"/>
      <c r="N78" s="97"/>
      <c r="O78" s="97"/>
      <c r="P78" s="22"/>
    </row>
    <row r="79" spans="1:106" s="14" customFormat="1" ht="13.5" customHeight="1">
      <c r="A79" s="147" t="s">
        <v>226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</row>
    <row r="80" spans="1:106" ht="13.5" customHeight="1">
      <c r="A80" s="68" t="s">
        <v>227</v>
      </c>
      <c r="B80" s="69" t="s">
        <v>96</v>
      </c>
      <c r="C80" s="46" t="s">
        <v>97</v>
      </c>
      <c r="D80" s="103" t="s">
        <v>219</v>
      </c>
      <c r="E80" s="94" t="s">
        <v>219</v>
      </c>
      <c r="F80" s="116" t="s">
        <v>219</v>
      </c>
      <c r="G80" s="116" t="s">
        <v>219</v>
      </c>
      <c r="H80" s="94"/>
      <c r="I80" s="94"/>
      <c r="J80" s="94"/>
      <c r="K80" s="116"/>
      <c r="L80" s="103"/>
      <c r="M80" s="94"/>
      <c r="N80" s="94"/>
      <c r="O80" s="94"/>
      <c r="P80" s="50">
        <f>SUM(D80:O80)</f>
        <v>0</v>
      </c>
      <c r="Q80" s="110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pans="1:106" ht="13.5" customHeight="1">
      <c r="A81" s="47" t="s">
        <v>0</v>
      </c>
      <c r="B81" s="48"/>
      <c r="C81" s="66"/>
      <c r="D81" s="96">
        <f>SUM(D80)</f>
        <v>0</v>
      </c>
      <c r="E81" s="96">
        <f>SUM(E80)</f>
        <v>0</v>
      </c>
      <c r="F81" s="96">
        <f>SUM(F80)</f>
        <v>0</v>
      </c>
      <c r="G81" s="96">
        <f>SUM(G80)</f>
        <v>0</v>
      </c>
      <c r="H81" s="96">
        <f>SUM(H80)</f>
        <v>0</v>
      </c>
      <c r="I81" s="96">
        <f>I80</f>
        <v>0</v>
      </c>
      <c r="J81" s="96">
        <f>J80</f>
        <v>0</v>
      </c>
      <c r="K81" s="117">
        <f>K80</f>
        <v>0</v>
      </c>
      <c r="L81" s="96">
        <v>0</v>
      </c>
      <c r="M81" s="96">
        <v>0</v>
      </c>
      <c r="N81" s="96">
        <v>0</v>
      </c>
      <c r="O81" s="96">
        <v>0</v>
      </c>
      <c r="P81" s="50">
        <f>SUM(D81:O81)</f>
        <v>0</v>
      </c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pans="1:106" s="2" customFormat="1" ht="13.5" customHeight="1">
      <c r="A82" s="30"/>
      <c r="B82" s="7"/>
      <c r="C82" s="36"/>
      <c r="D82" s="97"/>
      <c r="E82" s="97"/>
      <c r="F82" s="118"/>
      <c r="G82" s="97"/>
      <c r="H82" s="97"/>
      <c r="I82" s="97"/>
      <c r="J82" s="97"/>
      <c r="K82" s="118"/>
      <c r="L82" s="97"/>
      <c r="M82" s="97"/>
      <c r="N82" s="97"/>
      <c r="O82" s="97"/>
      <c r="P82" s="22"/>
    </row>
    <row r="83" spans="1:106" s="14" customFormat="1" ht="13.5" customHeight="1">
      <c r="A83" s="147" t="s">
        <v>93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</row>
    <row r="84" spans="1:106" ht="13.5" customHeight="1">
      <c r="A84" s="68" t="s">
        <v>169</v>
      </c>
      <c r="B84" s="69" t="s">
        <v>96</v>
      </c>
      <c r="C84" s="46" t="s">
        <v>97</v>
      </c>
      <c r="D84" s="103">
        <v>1470</v>
      </c>
      <c r="E84" s="94">
        <v>1470</v>
      </c>
      <c r="F84" s="116">
        <v>1470</v>
      </c>
      <c r="G84" s="94">
        <v>1470</v>
      </c>
      <c r="H84" s="94"/>
      <c r="I84" s="94"/>
      <c r="J84" s="94"/>
      <c r="K84" s="116"/>
      <c r="L84" s="103"/>
      <c r="M84" s="94"/>
      <c r="N84" s="94"/>
      <c r="O84" s="94"/>
      <c r="P84" s="50">
        <f>SUM(D84:O84)</f>
        <v>5880</v>
      </c>
      <c r="Q84" s="110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pans="1:106" ht="13.5" customHeight="1">
      <c r="A85" s="47" t="s">
        <v>0</v>
      </c>
      <c r="B85" s="48"/>
      <c r="C85" s="66"/>
      <c r="D85" s="96">
        <f>SUM(D84)</f>
        <v>1470</v>
      </c>
      <c r="E85" s="96">
        <f>SUM(E84)</f>
        <v>1470</v>
      </c>
      <c r="F85" s="117">
        <f>SUM(F84)</f>
        <v>1470</v>
      </c>
      <c r="G85" s="96">
        <f>SUM(G84)</f>
        <v>1470</v>
      </c>
      <c r="H85" s="96">
        <f>SUM(H84)</f>
        <v>0</v>
      </c>
      <c r="I85" s="96">
        <f>I84</f>
        <v>0</v>
      </c>
      <c r="J85" s="96">
        <f>J84</f>
        <v>0</v>
      </c>
      <c r="K85" s="117">
        <f>K84</f>
        <v>0</v>
      </c>
      <c r="L85" s="96">
        <v>0</v>
      </c>
      <c r="M85" s="96">
        <v>0</v>
      </c>
      <c r="N85" s="96">
        <v>0</v>
      </c>
      <c r="O85" s="96">
        <v>0</v>
      </c>
      <c r="P85" s="50">
        <f>SUM(D85:O85)</f>
        <v>5880</v>
      </c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</row>
    <row r="86" spans="1:106" s="11" customFormat="1" ht="13.5" customHeight="1">
      <c r="A86" s="8"/>
      <c r="B86" s="8"/>
      <c r="C86" s="35"/>
      <c r="D86" s="100"/>
      <c r="E86" s="100"/>
      <c r="F86" s="120"/>
      <c r="G86" s="100"/>
      <c r="H86" s="100"/>
      <c r="I86" s="100"/>
      <c r="J86" s="100"/>
      <c r="K86" s="120"/>
      <c r="L86" s="100"/>
      <c r="M86" s="100"/>
      <c r="N86" s="100"/>
      <c r="O86" s="100"/>
      <c r="P86" s="23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1:106" ht="13.5" customHeight="1">
      <c r="A87" s="141" t="s">
        <v>7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3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pans="1:106" ht="13.5" customHeight="1">
      <c r="A88" s="40" t="s">
        <v>181</v>
      </c>
      <c r="B88" s="43" t="s">
        <v>124</v>
      </c>
      <c r="C88" s="46" t="s">
        <v>85</v>
      </c>
      <c r="D88" s="103">
        <v>1850</v>
      </c>
      <c r="E88" s="94">
        <v>1850</v>
      </c>
      <c r="F88" s="116">
        <v>1850</v>
      </c>
      <c r="G88" s="94">
        <v>1850</v>
      </c>
      <c r="H88" s="94"/>
      <c r="I88" s="94"/>
      <c r="J88" s="94"/>
      <c r="K88" s="116"/>
      <c r="L88" s="103"/>
      <c r="M88" s="94"/>
      <c r="N88" s="94"/>
      <c r="O88" s="94"/>
      <c r="P88" s="42">
        <f>SUM(D88:O88)</f>
        <v>7400</v>
      </c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</row>
    <row r="89" spans="1:106" ht="13.5" customHeight="1">
      <c r="A89" s="40" t="s">
        <v>182</v>
      </c>
      <c r="B89" s="43" t="s">
        <v>149</v>
      </c>
      <c r="C89" s="46" t="s">
        <v>150</v>
      </c>
      <c r="D89" s="103">
        <v>778.38</v>
      </c>
      <c r="E89" s="94">
        <v>778.38</v>
      </c>
      <c r="F89" s="116">
        <v>778.38</v>
      </c>
      <c r="G89" s="94">
        <v>778.38</v>
      </c>
      <c r="H89" s="94"/>
      <c r="I89" s="94"/>
      <c r="J89" s="94"/>
      <c r="K89" s="116"/>
      <c r="L89" s="103"/>
      <c r="M89" s="94"/>
      <c r="N89" s="94"/>
      <c r="O89" s="94"/>
      <c r="P89" s="42">
        <f t="shared" ref="P89:P91" si="14">SUM(D89:O89)</f>
        <v>3113.52</v>
      </c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pans="1:106" ht="13.5" customHeight="1">
      <c r="A90" s="40" t="s">
        <v>183</v>
      </c>
      <c r="B90" s="43" t="s">
        <v>136</v>
      </c>
      <c r="C90" s="46" t="s">
        <v>137</v>
      </c>
      <c r="D90" s="103">
        <v>10979.96</v>
      </c>
      <c r="E90" s="94">
        <v>10979.96</v>
      </c>
      <c r="F90" s="116">
        <v>10979.96</v>
      </c>
      <c r="G90" s="94">
        <v>10979.96</v>
      </c>
      <c r="H90" s="94"/>
      <c r="I90" s="94"/>
      <c r="J90" s="94"/>
      <c r="K90" s="116"/>
      <c r="L90" s="103"/>
      <c r="M90" s="94"/>
      <c r="N90" s="94"/>
      <c r="O90" s="94"/>
      <c r="P90" s="42">
        <f t="shared" si="14"/>
        <v>43919.839999999997</v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pans="1:106" ht="13.5" customHeight="1">
      <c r="A91" s="47" t="s">
        <v>0</v>
      </c>
      <c r="B91" s="48"/>
      <c r="C91" s="66"/>
      <c r="D91" s="96">
        <f t="shared" ref="D91:I91" si="15">SUM(D88:D90)</f>
        <v>13608.34</v>
      </c>
      <c r="E91" s="96">
        <f t="shared" si="15"/>
        <v>13608.34</v>
      </c>
      <c r="F91" s="117">
        <f t="shared" si="15"/>
        <v>13608.34</v>
      </c>
      <c r="G91" s="96">
        <f t="shared" si="15"/>
        <v>13608.34</v>
      </c>
      <c r="H91" s="96">
        <f t="shared" si="15"/>
        <v>0</v>
      </c>
      <c r="I91" s="96">
        <f t="shared" si="15"/>
        <v>0</v>
      </c>
      <c r="J91" s="96">
        <f>SUM(J88+J89+J90)</f>
        <v>0</v>
      </c>
      <c r="K91" s="117">
        <f>SUM(K88:K90)</f>
        <v>0</v>
      </c>
      <c r="L91" s="96">
        <f>SUM(L88:L90)</f>
        <v>0</v>
      </c>
      <c r="M91" s="96">
        <v>0</v>
      </c>
      <c r="N91" s="96">
        <v>0</v>
      </c>
      <c r="O91" s="96">
        <v>0</v>
      </c>
      <c r="P91" s="42">
        <f t="shared" si="14"/>
        <v>54433.36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</row>
    <row r="92" spans="1:106" ht="13.5" customHeight="1">
      <c r="A92" s="67"/>
      <c r="B92" s="7"/>
      <c r="C92" s="36"/>
      <c r="D92" s="97"/>
      <c r="E92" s="97"/>
      <c r="F92" s="118"/>
      <c r="G92" s="97"/>
      <c r="H92" s="97"/>
      <c r="I92" s="97"/>
      <c r="J92" s="97"/>
      <c r="K92" s="118"/>
      <c r="L92" s="97"/>
      <c r="M92" s="97"/>
      <c r="N92" s="97"/>
      <c r="O92" s="97"/>
      <c r="P92" s="71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pans="1:106" ht="13.5" customHeight="1">
      <c r="A93" s="141" t="s">
        <v>146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3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pans="1:106" ht="13.5" customHeight="1">
      <c r="A94" s="40" t="s">
        <v>184</v>
      </c>
      <c r="B94" s="43" t="s">
        <v>147</v>
      </c>
      <c r="C94" s="46" t="s">
        <v>148</v>
      </c>
      <c r="D94" s="103">
        <v>5512.32</v>
      </c>
      <c r="E94" s="94">
        <v>5512.32</v>
      </c>
      <c r="F94" s="116">
        <v>7000</v>
      </c>
      <c r="G94" s="94">
        <v>7000</v>
      </c>
      <c r="H94" s="94"/>
      <c r="I94" s="94"/>
      <c r="J94" s="94"/>
      <c r="K94" s="116"/>
      <c r="L94" s="103"/>
      <c r="M94" s="94"/>
      <c r="N94" s="94"/>
      <c r="O94" s="94"/>
      <c r="P94" s="42">
        <f>SUM(D94:O94)</f>
        <v>25024.639999999999</v>
      </c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</row>
    <row r="95" spans="1:106" s="2" customFormat="1" ht="13.5" customHeight="1">
      <c r="A95" s="47" t="s">
        <v>0</v>
      </c>
      <c r="B95" s="48"/>
      <c r="C95" s="66"/>
      <c r="D95" s="96">
        <f>SUM(D94)</f>
        <v>5512.32</v>
      </c>
      <c r="E95" s="96">
        <f>SUM(E94)</f>
        <v>5512.32</v>
      </c>
      <c r="F95" s="117">
        <f>SUM(F94)</f>
        <v>7000</v>
      </c>
      <c r="G95" s="96">
        <f>SUM(G94)</f>
        <v>7000</v>
      </c>
      <c r="H95" s="96">
        <f>SUM(H94)</f>
        <v>0</v>
      </c>
      <c r="I95" s="96">
        <f>I94</f>
        <v>0</v>
      </c>
      <c r="J95" s="96">
        <f>SUM(J94)</f>
        <v>0</v>
      </c>
      <c r="K95" s="117">
        <f>K94</f>
        <v>0</v>
      </c>
      <c r="L95" s="96">
        <v>0</v>
      </c>
      <c r="M95" s="96">
        <v>0</v>
      </c>
      <c r="N95" s="96">
        <v>0</v>
      </c>
      <c r="O95" s="96">
        <v>0</v>
      </c>
      <c r="P95" s="42">
        <f>SUM(D95:O95)</f>
        <v>25024.639999999999</v>
      </c>
    </row>
    <row r="96" spans="1:106" s="2" customFormat="1" ht="13.5" customHeight="1">
      <c r="A96" s="67"/>
      <c r="B96" s="30"/>
      <c r="C96" s="72"/>
      <c r="D96" s="72"/>
      <c r="E96" s="72"/>
      <c r="F96" s="137"/>
      <c r="G96" s="72"/>
      <c r="H96" s="72"/>
      <c r="I96" s="72"/>
      <c r="J96" s="72"/>
      <c r="K96" s="118"/>
      <c r="L96" s="72"/>
      <c r="M96" s="72"/>
      <c r="N96" s="72"/>
      <c r="O96" s="72"/>
      <c r="P96" s="84"/>
    </row>
    <row r="97" spans="1:154" ht="13.5" customHeight="1">
      <c r="A97" s="141" t="s">
        <v>17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3"/>
    </row>
    <row r="98" spans="1:154" ht="13.5" customHeight="1">
      <c r="A98" s="68" t="s">
        <v>185</v>
      </c>
      <c r="B98" s="75" t="s">
        <v>90</v>
      </c>
      <c r="C98" s="44" t="s">
        <v>89</v>
      </c>
      <c r="D98" s="104">
        <v>2300</v>
      </c>
      <c r="E98" s="102">
        <v>2300</v>
      </c>
      <c r="F98" s="122">
        <v>2442</v>
      </c>
      <c r="G98" s="102">
        <v>2642</v>
      </c>
      <c r="H98" s="102"/>
      <c r="I98" s="102"/>
      <c r="J98" s="102"/>
      <c r="K98" s="122"/>
      <c r="L98" s="104"/>
      <c r="M98" s="102"/>
      <c r="N98" s="102"/>
      <c r="O98" s="102"/>
      <c r="P98" s="42">
        <f>SUM(D98:O98)</f>
        <v>9684</v>
      </c>
    </row>
    <row r="99" spans="1:154" s="2" customFormat="1" ht="13.5" customHeight="1">
      <c r="A99" s="88" t="s">
        <v>129</v>
      </c>
      <c r="B99" s="76" t="s">
        <v>130</v>
      </c>
      <c r="C99" s="44" t="s">
        <v>131</v>
      </c>
      <c r="D99" s="106">
        <v>7050</v>
      </c>
      <c r="E99" s="62">
        <v>53400</v>
      </c>
      <c r="F99" s="135">
        <v>14400</v>
      </c>
      <c r="G99" s="102">
        <v>14100</v>
      </c>
      <c r="H99" s="102"/>
      <c r="I99" s="102"/>
      <c r="J99" s="102"/>
      <c r="K99" s="122"/>
      <c r="L99" s="104"/>
      <c r="M99" s="102"/>
      <c r="N99" s="102"/>
      <c r="O99" s="102"/>
      <c r="P99" s="42">
        <f t="shared" ref="P99:P101" si="16">SUM(D99:O99)</f>
        <v>88950</v>
      </c>
    </row>
    <row r="100" spans="1:154" s="2" customFormat="1" ht="13.5" customHeight="1">
      <c r="A100" s="128" t="s">
        <v>206</v>
      </c>
      <c r="B100" s="75"/>
      <c r="C100" s="44"/>
      <c r="D100" s="103">
        <v>63000</v>
      </c>
      <c r="E100" s="102">
        <v>63000</v>
      </c>
      <c r="F100" s="122">
        <f>58000+5000</f>
        <v>63000</v>
      </c>
      <c r="G100" s="102">
        <v>63000</v>
      </c>
      <c r="H100" s="102"/>
      <c r="I100" s="102"/>
      <c r="J100" s="58"/>
      <c r="K100" s="32"/>
      <c r="L100" s="58"/>
      <c r="M100" s="58"/>
      <c r="N100" s="58"/>
      <c r="O100" s="58"/>
      <c r="P100" s="42">
        <f>SUM(D100:O100)</f>
        <v>252000</v>
      </c>
    </row>
    <row r="101" spans="1:154" s="2" customFormat="1" ht="13.5" customHeight="1">
      <c r="A101" s="77" t="s">
        <v>0</v>
      </c>
      <c r="B101" s="48"/>
      <c r="C101" s="66"/>
      <c r="D101" s="96">
        <f>SUM(D98:D100)</f>
        <v>72350</v>
      </c>
      <c r="E101" s="96">
        <f>SUM(E98:E100)</f>
        <v>118700</v>
      </c>
      <c r="F101" s="117">
        <f>F98+F99+F100</f>
        <v>79842</v>
      </c>
      <c r="G101" s="96">
        <f>SUM(G98:G100)</f>
        <v>79742</v>
      </c>
      <c r="H101" s="96">
        <f>SUM(H98:H100)</f>
        <v>0</v>
      </c>
      <c r="I101" s="96">
        <f>SUM(I98:I100)</f>
        <v>0</v>
      </c>
      <c r="J101" s="107">
        <v>0</v>
      </c>
      <c r="K101" s="117">
        <v>0</v>
      </c>
      <c r="L101" s="96">
        <f>SUM(L98:L100)</f>
        <v>0</v>
      </c>
      <c r="M101" s="96">
        <v>0</v>
      </c>
      <c r="N101" s="96">
        <v>0</v>
      </c>
      <c r="O101" s="96">
        <v>0</v>
      </c>
      <c r="P101" s="42">
        <f t="shared" si="16"/>
        <v>350634</v>
      </c>
    </row>
    <row r="102" spans="1:154" ht="13.5" customHeight="1">
      <c r="A102" s="30"/>
      <c r="B102" s="7"/>
      <c r="C102" s="36"/>
      <c r="D102" s="97"/>
      <c r="E102" s="97"/>
      <c r="F102" s="118"/>
      <c r="G102" s="97"/>
      <c r="H102" s="97"/>
      <c r="I102" s="97"/>
      <c r="J102" s="97"/>
      <c r="K102" s="118"/>
      <c r="L102" s="97"/>
      <c r="M102" s="97"/>
      <c r="N102" s="97"/>
      <c r="O102" s="97"/>
      <c r="P102" s="24"/>
    </row>
    <row r="103" spans="1:154" s="9" customFormat="1" ht="13.5" customHeight="1">
      <c r="A103" s="141" t="s">
        <v>12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3"/>
    </row>
    <row r="104" spans="1:154" ht="13.5" customHeight="1">
      <c r="A104" s="115" t="s">
        <v>186</v>
      </c>
      <c r="B104" s="74" t="s">
        <v>91</v>
      </c>
      <c r="C104" s="46" t="s">
        <v>92</v>
      </c>
      <c r="D104" s="103">
        <v>562.12</v>
      </c>
      <c r="E104" s="103">
        <v>243.15</v>
      </c>
      <c r="F104" s="123">
        <v>506.34</v>
      </c>
      <c r="G104" s="103">
        <v>393.45</v>
      </c>
      <c r="H104" s="103"/>
      <c r="I104" s="103"/>
      <c r="J104" s="103"/>
      <c r="K104" s="123"/>
      <c r="L104" s="103"/>
      <c r="M104" s="103"/>
      <c r="N104" s="103"/>
      <c r="O104" s="103"/>
      <c r="P104" s="70">
        <f>SUM(D104:O104)</f>
        <v>1705.06</v>
      </c>
    </row>
    <row r="105" spans="1:154" s="2" customFormat="1" ht="13.5" customHeight="1">
      <c r="A105" s="47" t="s">
        <v>0</v>
      </c>
      <c r="B105" s="48"/>
      <c r="C105" s="66"/>
      <c r="D105" s="96">
        <f>SUM(D104)</f>
        <v>562.12</v>
      </c>
      <c r="E105" s="96">
        <f>SUM(E104)</f>
        <v>243.15</v>
      </c>
      <c r="F105" s="117">
        <f>SUM(F104)</f>
        <v>506.34</v>
      </c>
      <c r="G105" s="96">
        <f>SUM(G104)</f>
        <v>393.45</v>
      </c>
      <c r="H105" s="96">
        <v>0</v>
      </c>
      <c r="I105" s="96">
        <v>0</v>
      </c>
      <c r="J105" s="96">
        <v>0</v>
      </c>
      <c r="K105" s="117">
        <v>0</v>
      </c>
      <c r="L105" s="96">
        <v>0</v>
      </c>
      <c r="M105" s="96">
        <v>0</v>
      </c>
      <c r="N105" s="96">
        <v>0</v>
      </c>
      <c r="O105" s="96">
        <v>0</v>
      </c>
      <c r="P105" s="70">
        <f>SUM(D105:O105)</f>
        <v>1705.06</v>
      </c>
    </row>
    <row r="106" spans="1:154" s="2" customFormat="1" ht="13.5" customHeight="1">
      <c r="A106" s="8"/>
      <c r="B106" s="8"/>
      <c r="C106" s="35"/>
      <c r="D106" s="100"/>
      <c r="E106" s="100"/>
      <c r="F106" s="120"/>
      <c r="G106" s="100"/>
      <c r="H106" s="100"/>
      <c r="I106" s="100"/>
      <c r="J106" s="100"/>
      <c r="K106" s="120"/>
      <c r="L106" s="100"/>
      <c r="M106" s="100"/>
      <c r="N106" s="100"/>
      <c r="O106" s="100"/>
      <c r="P106" s="23"/>
    </row>
    <row r="107" spans="1:154" s="11" customFormat="1" ht="13.5" customHeight="1">
      <c r="A107" s="144" t="s">
        <v>15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</row>
    <row r="108" spans="1:154" ht="13.5" customHeight="1">
      <c r="A108" s="73" t="s">
        <v>170</v>
      </c>
      <c r="B108" s="52" t="s">
        <v>120</v>
      </c>
      <c r="C108" s="44" t="s">
        <v>86</v>
      </c>
      <c r="D108" s="106">
        <v>6730.92</v>
      </c>
      <c r="E108" s="106">
        <v>6371.84</v>
      </c>
      <c r="F108" s="136">
        <v>8670.94</v>
      </c>
      <c r="G108" s="104">
        <v>6784.9</v>
      </c>
      <c r="H108" s="104"/>
      <c r="I108" s="104"/>
      <c r="J108" s="104"/>
      <c r="K108" s="124"/>
      <c r="L108" s="104"/>
      <c r="M108" s="104"/>
      <c r="N108" s="104"/>
      <c r="O108" s="104"/>
      <c r="P108" s="54">
        <f>SUM(D108:O108)</f>
        <v>28558.6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</row>
    <row r="109" spans="1:154" s="2" customFormat="1" ht="13.5" customHeight="1">
      <c r="A109" s="47" t="s">
        <v>0</v>
      </c>
      <c r="B109" s="63"/>
      <c r="C109" s="66"/>
      <c r="D109" s="99">
        <f>SUM(D108)</f>
        <v>6730.92</v>
      </c>
      <c r="E109" s="99">
        <f>SUM(E108)</f>
        <v>6371.84</v>
      </c>
      <c r="F109" s="138">
        <f>SUM(F108)</f>
        <v>8670.94</v>
      </c>
      <c r="G109" s="99">
        <f t="shared" ref="G109:O109" si="17">SUM(G108)</f>
        <v>6784.9</v>
      </c>
      <c r="H109" s="99">
        <f t="shared" si="17"/>
        <v>0</v>
      </c>
      <c r="I109" s="99">
        <f t="shared" si="17"/>
        <v>0</v>
      </c>
      <c r="J109" s="99">
        <f t="shared" si="17"/>
        <v>0</v>
      </c>
      <c r="K109" s="99">
        <f t="shared" si="17"/>
        <v>0</v>
      </c>
      <c r="L109" s="99">
        <f t="shared" si="17"/>
        <v>0</v>
      </c>
      <c r="M109" s="99">
        <f t="shared" si="17"/>
        <v>0</v>
      </c>
      <c r="N109" s="99">
        <f t="shared" si="17"/>
        <v>0</v>
      </c>
      <c r="O109" s="99">
        <f t="shared" si="17"/>
        <v>0</v>
      </c>
      <c r="P109" s="54">
        <f>SUM(D109:O109)</f>
        <v>28558.6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</row>
    <row r="110" spans="1:154" ht="13.5" customHeight="1">
      <c r="A110" s="30"/>
      <c r="B110" s="16"/>
      <c r="C110" s="36"/>
      <c r="D110" s="105"/>
      <c r="E110" s="105"/>
      <c r="F110" s="125"/>
      <c r="G110" s="105"/>
      <c r="H110" s="105"/>
      <c r="I110" s="105"/>
      <c r="J110" s="105"/>
      <c r="K110" s="125"/>
      <c r="L110" s="105"/>
      <c r="M110" s="105"/>
      <c r="N110" s="105"/>
      <c r="O110" s="105"/>
      <c r="P110" s="25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</row>
    <row r="111" spans="1:154" s="18" customFormat="1" ht="13.5" customHeight="1">
      <c r="A111" s="141" t="s">
        <v>13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3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</row>
    <row r="112" spans="1:154" s="2" customFormat="1" ht="13.5" customHeight="1">
      <c r="A112" s="40" t="s">
        <v>187</v>
      </c>
      <c r="B112" s="52" t="s">
        <v>125</v>
      </c>
      <c r="C112" s="44" t="s">
        <v>126</v>
      </c>
      <c r="D112" s="103">
        <v>49122.41</v>
      </c>
      <c r="E112" s="94">
        <f>23152.31+9005</f>
        <v>32157.31</v>
      </c>
      <c r="F112" s="116" t="s">
        <v>221</v>
      </c>
      <c r="G112" s="94" t="s">
        <v>221</v>
      </c>
      <c r="H112" s="94" t="s">
        <v>221</v>
      </c>
      <c r="I112" s="94" t="s">
        <v>221</v>
      </c>
      <c r="J112" s="94" t="s">
        <v>221</v>
      </c>
      <c r="K112" s="94" t="s">
        <v>221</v>
      </c>
      <c r="L112" s="94" t="s">
        <v>221</v>
      </c>
      <c r="M112" s="94" t="s">
        <v>221</v>
      </c>
      <c r="N112" s="94" t="s">
        <v>221</v>
      </c>
      <c r="O112" s="94" t="s">
        <v>221</v>
      </c>
      <c r="P112" s="54">
        <f>SUM(D112:O112)</f>
        <v>81279.72</v>
      </c>
    </row>
    <row r="113" spans="1:154" s="2" customFormat="1" ht="13.5" customHeight="1">
      <c r="A113" s="40" t="s">
        <v>220</v>
      </c>
      <c r="B113" s="52"/>
      <c r="C113" s="44"/>
      <c r="D113" s="103" t="s">
        <v>219</v>
      </c>
      <c r="E113" s="94">
        <v>13683.54</v>
      </c>
      <c r="F113" s="116">
        <v>45853.7</v>
      </c>
      <c r="G113" s="94">
        <v>50729.45</v>
      </c>
      <c r="H113" s="94"/>
      <c r="I113" s="94"/>
      <c r="J113" s="94"/>
      <c r="K113" s="103"/>
      <c r="L113" s="94"/>
      <c r="M113" s="94"/>
      <c r="N113" s="94"/>
      <c r="O113" s="94"/>
      <c r="P113" s="54"/>
    </row>
    <row r="114" spans="1:154" s="2" customFormat="1" ht="13.5" customHeight="1">
      <c r="A114" s="47" t="s">
        <v>0</v>
      </c>
      <c r="B114" s="48"/>
      <c r="C114" s="49"/>
      <c r="D114" s="96">
        <f>SUM(D112:D113)</f>
        <v>49122.41</v>
      </c>
      <c r="E114" s="96">
        <f>SUM(E112:E113)</f>
        <v>45840.850000000006</v>
      </c>
      <c r="F114" s="117">
        <f>F113</f>
        <v>45853.7</v>
      </c>
      <c r="G114" s="96">
        <f>G113</f>
        <v>50729.45</v>
      </c>
      <c r="H114" s="96">
        <f t="shared" ref="H114:O114" si="18">SUM(H112)</f>
        <v>0</v>
      </c>
      <c r="I114" s="96">
        <f t="shared" si="18"/>
        <v>0</v>
      </c>
      <c r="J114" s="96">
        <f t="shared" si="18"/>
        <v>0</v>
      </c>
      <c r="K114" s="96">
        <f t="shared" si="18"/>
        <v>0</v>
      </c>
      <c r="L114" s="96">
        <f t="shared" si="18"/>
        <v>0</v>
      </c>
      <c r="M114" s="96">
        <f t="shared" si="18"/>
        <v>0</v>
      </c>
      <c r="N114" s="96">
        <f t="shared" si="18"/>
        <v>0</v>
      </c>
      <c r="O114" s="96">
        <f t="shared" si="18"/>
        <v>0</v>
      </c>
      <c r="P114" s="54">
        <f>SUM(D114:O114)</f>
        <v>191546.41000000003</v>
      </c>
    </row>
    <row r="115" spans="1:154" ht="13.5" customHeight="1">
      <c r="A115" s="30"/>
      <c r="B115" s="7"/>
      <c r="C115" s="34"/>
      <c r="D115" s="97"/>
      <c r="E115" s="97"/>
      <c r="F115" s="118"/>
      <c r="G115" s="97"/>
      <c r="H115" s="97"/>
      <c r="I115" s="97"/>
      <c r="J115" s="97"/>
      <c r="K115" s="118"/>
      <c r="L115" s="97"/>
      <c r="M115" s="97"/>
      <c r="N115" s="97"/>
      <c r="O115" s="97"/>
      <c r="P115" s="2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</row>
    <row r="116" spans="1:154" s="11" customFormat="1" ht="13.5" customHeight="1">
      <c r="A116" s="144" t="s">
        <v>20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6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</row>
    <row r="117" spans="1:154" s="9" customFormat="1" ht="13.5" customHeight="1">
      <c r="A117" s="78" t="s">
        <v>172</v>
      </c>
      <c r="B117" s="79" t="s">
        <v>121</v>
      </c>
      <c r="C117" s="40" t="s">
        <v>122</v>
      </c>
      <c r="D117" s="104">
        <v>5000</v>
      </c>
      <c r="E117" s="102">
        <v>5000</v>
      </c>
      <c r="F117" s="122">
        <v>5000</v>
      </c>
      <c r="G117" s="102">
        <v>5000</v>
      </c>
      <c r="H117" s="102"/>
      <c r="I117" s="102"/>
      <c r="J117" s="102"/>
      <c r="K117" s="102"/>
      <c r="L117" s="104"/>
      <c r="M117" s="102"/>
      <c r="N117" s="102"/>
      <c r="O117" s="102"/>
      <c r="P117" s="85">
        <f>SUM(D117:O117)</f>
        <v>20000</v>
      </c>
    </row>
    <row r="118" spans="1:154" s="9" customFormat="1" ht="13.5" customHeight="1">
      <c r="A118" s="80"/>
      <c r="B118" s="81"/>
      <c r="C118" s="82"/>
      <c r="D118" s="99">
        <f>SUM(D117)</f>
        <v>5000</v>
      </c>
      <c r="E118" s="99">
        <f>E117</f>
        <v>5000</v>
      </c>
      <c r="F118" s="138">
        <f>F117</f>
        <v>5000</v>
      </c>
      <c r="G118" s="99">
        <f>G117</f>
        <v>5000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85">
        <f>SUM(D118:O118)</f>
        <v>20000</v>
      </c>
    </row>
    <row r="119" spans="1:154" s="9" customFormat="1" ht="13.5" customHeight="1">
      <c r="A119" s="8"/>
      <c r="B119" s="8"/>
      <c r="C119" s="35"/>
      <c r="D119" s="100"/>
      <c r="E119" s="100"/>
      <c r="F119" s="120"/>
      <c r="G119" s="100"/>
      <c r="H119" s="100"/>
      <c r="I119" s="100"/>
      <c r="J119" s="100"/>
      <c r="K119" s="120"/>
      <c r="L119" s="100"/>
      <c r="M119" s="100"/>
      <c r="N119" s="100"/>
      <c r="O119" s="100"/>
      <c r="P119" s="23"/>
    </row>
    <row r="120" spans="1:154" s="11" customFormat="1" ht="13.5" customHeight="1">
      <c r="A120" s="144" t="s">
        <v>16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6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</row>
    <row r="121" spans="1:154" ht="13.5" customHeight="1">
      <c r="A121" s="68" t="s">
        <v>217</v>
      </c>
      <c r="B121" s="52" t="s">
        <v>87</v>
      </c>
      <c r="C121" s="44" t="s">
        <v>88</v>
      </c>
      <c r="D121" s="102">
        <v>199.9</v>
      </c>
      <c r="E121" s="106" t="s">
        <v>221</v>
      </c>
      <c r="F121" s="136" t="s">
        <v>221</v>
      </c>
      <c r="G121" s="106" t="s">
        <v>221</v>
      </c>
      <c r="H121" s="106" t="s">
        <v>221</v>
      </c>
      <c r="I121" s="106" t="s">
        <v>221</v>
      </c>
      <c r="J121" s="106" t="s">
        <v>221</v>
      </c>
      <c r="K121" s="106" t="s">
        <v>221</v>
      </c>
      <c r="L121" s="106" t="s">
        <v>221</v>
      </c>
      <c r="M121" s="106" t="s">
        <v>221</v>
      </c>
      <c r="N121" s="106" t="s">
        <v>221</v>
      </c>
      <c r="O121" s="106" t="s">
        <v>221</v>
      </c>
      <c r="P121" s="42">
        <f>SUM(D121:O121)</f>
        <v>199.9</v>
      </c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</row>
    <row r="122" spans="1:154" s="2" customFormat="1" ht="13.5" customHeight="1">
      <c r="A122" s="114" t="s">
        <v>193</v>
      </c>
      <c r="D122" s="102">
        <v>199.9</v>
      </c>
      <c r="E122" s="102">
        <v>199.9</v>
      </c>
      <c r="F122" s="136">
        <v>199.9</v>
      </c>
      <c r="G122" s="106">
        <v>199.9</v>
      </c>
      <c r="H122" s="106"/>
      <c r="I122" s="106"/>
      <c r="J122" s="106"/>
      <c r="K122" s="106"/>
      <c r="L122" s="106"/>
      <c r="M122" s="106"/>
      <c r="N122" s="106"/>
      <c r="O122" s="106"/>
      <c r="P122" s="42">
        <f>SUM(D122:O122)</f>
        <v>799.6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</row>
    <row r="123" spans="1:154" s="2" customFormat="1" ht="13.5" customHeight="1">
      <c r="A123" s="47" t="s">
        <v>0</v>
      </c>
      <c r="B123" s="63"/>
      <c r="C123" s="66"/>
      <c r="D123" s="99">
        <f>SUM(D121:D122)</f>
        <v>399.8</v>
      </c>
      <c r="E123" s="99">
        <f>E122</f>
        <v>199.9</v>
      </c>
      <c r="F123" s="99">
        <f t="shared" ref="F123:O123" si="19">F122</f>
        <v>199.9</v>
      </c>
      <c r="G123" s="99">
        <f t="shared" si="19"/>
        <v>199.9</v>
      </c>
      <c r="H123" s="99">
        <f t="shared" si="19"/>
        <v>0</v>
      </c>
      <c r="I123" s="99">
        <f t="shared" si="19"/>
        <v>0</v>
      </c>
      <c r="J123" s="99">
        <f t="shared" si="19"/>
        <v>0</v>
      </c>
      <c r="K123" s="99">
        <f t="shared" si="19"/>
        <v>0</v>
      </c>
      <c r="L123" s="99">
        <f t="shared" si="19"/>
        <v>0</v>
      </c>
      <c r="M123" s="99">
        <f t="shared" si="19"/>
        <v>0</v>
      </c>
      <c r="N123" s="99">
        <f t="shared" si="19"/>
        <v>0</v>
      </c>
      <c r="O123" s="99">
        <f t="shared" si="19"/>
        <v>0</v>
      </c>
      <c r="P123" s="42">
        <f t="shared" ref="P123" si="20">SUM(D123:O123)</f>
        <v>999.5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</row>
    <row r="124" spans="1:154" ht="13.5" customHeight="1">
      <c r="A124" s="30"/>
      <c r="B124" s="16"/>
      <c r="C124" s="36"/>
      <c r="D124" s="105"/>
      <c r="E124" s="105"/>
      <c r="F124" s="125"/>
      <c r="G124" s="105"/>
      <c r="H124" s="105"/>
      <c r="I124" s="105"/>
      <c r="J124" s="105"/>
      <c r="K124" s="125"/>
      <c r="L124" s="105"/>
      <c r="M124" s="105"/>
      <c r="N124" s="105"/>
      <c r="O124" s="105"/>
      <c r="P124" s="26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</row>
    <row r="125" spans="1:154" s="18" customFormat="1" ht="13.5" customHeight="1">
      <c r="A125" s="144" t="s">
        <v>18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6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</row>
    <row r="126" spans="1:154" ht="13.5" customHeight="1">
      <c r="A126" s="78" t="s">
        <v>204</v>
      </c>
      <c r="B126" s="61" t="s">
        <v>145</v>
      </c>
      <c r="C126" s="57" t="s">
        <v>103</v>
      </c>
      <c r="D126" s="104">
        <v>0</v>
      </c>
      <c r="E126" s="104">
        <v>0</v>
      </c>
      <c r="F126" s="124">
        <v>0</v>
      </c>
      <c r="G126" s="104">
        <v>0</v>
      </c>
      <c r="H126" s="102"/>
      <c r="I126" s="102"/>
      <c r="J126" s="102"/>
      <c r="K126" s="122"/>
      <c r="L126" s="104"/>
      <c r="M126" s="102"/>
      <c r="N126" s="102"/>
      <c r="O126" s="102"/>
      <c r="P126" s="54">
        <f>SUM(D126:O126)</f>
        <v>0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</row>
    <row r="127" spans="1:154" ht="13.5" customHeight="1">
      <c r="A127" s="78" t="s">
        <v>202</v>
      </c>
      <c r="B127" s="61" t="s">
        <v>108</v>
      </c>
      <c r="C127" s="57" t="s">
        <v>109</v>
      </c>
      <c r="D127" s="104">
        <v>0</v>
      </c>
      <c r="E127" s="104">
        <v>0</v>
      </c>
      <c r="F127" s="122">
        <v>0</v>
      </c>
      <c r="G127" s="102">
        <v>0</v>
      </c>
      <c r="H127" s="102"/>
      <c r="I127" s="102"/>
      <c r="J127" s="102"/>
      <c r="K127" s="122"/>
      <c r="L127" s="104"/>
      <c r="M127" s="124"/>
      <c r="N127" s="124"/>
      <c r="O127" s="124"/>
      <c r="P127" s="54">
        <f t="shared" ref="P127:P130" si="21">SUM(D127:O127)</f>
        <v>0</v>
      </c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</row>
    <row r="128" spans="1:154" ht="13.5" customHeight="1">
      <c r="A128" s="78" t="s">
        <v>201</v>
      </c>
      <c r="B128" s="61" t="s">
        <v>108</v>
      </c>
      <c r="C128" s="57" t="s">
        <v>123</v>
      </c>
      <c r="D128" s="102">
        <v>1316.19</v>
      </c>
      <c r="E128" s="102">
        <v>1299.1199999999999</v>
      </c>
      <c r="F128" s="122">
        <v>1377.93</v>
      </c>
      <c r="G128" s="122">
        <v>1377.93</v>
      </c>
      <c r="H128" s="122"/>
      <c r="I128" s="32"/>
      <c r="J128" s="102"/>
      <c r="K128" s="122"/>
      <c r="L128" s="104"/>
      <c r="M128" s="102"/>
      <c r="N128" s="102"/>
      <c r="O128" s="102"/>
      <c r="P128" s="54">
        <f>SUM(D128:O128)</f>
        <v>5371.17</v>
      </c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</row>
    <row r="129" spans="1:154" ht="13.5" customHeight="1">
      <c r="A129" s="78" t="s">
        <v>205</v>
      </c>
      <c r="B129" s="61"/>
      <c r="C129" s="57"/>
      <c r="D129" s="104">
        <v>0</v>
      </c>
      <c r="E129" s="104">
        <v>0</v>
      </c>
      <c r="F129" s="12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5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</row>
    <row r="130" spans="1:154" ht="13.5" customHeight="1">
      <c r="A130" s="47" t="s">
        <v>0</v>
      </c>
      <c r="B130" s="81"/>
      <c r="C130" s="83"/>
      <c r="D130" s="99">
        <f>SUM(D126:D129)</f>
        <v>1316.19</v>
      </c>
      <c r="E130" s="99">
        <f>SUM(E126:E129)</f>
        <v>1299.1199999999999</v>
      </c>
      <c r="F130" s="138">
        <f>SUM(F126:F129)</f>
        <v>1377.93</v>
      </c>
      <c r="G130" s="99">
        <f t="shared" ref="G130:O130" si="22">SUM(G126:G129)</f>
        <v>1377.93</v>
      </c>
      <c r="H130" s="99">
        <f t="shared" si="22"/>
        <v>0</v>
      </c>
      <c r="I130" s="99">
        <f t="shared" si="22"/>
        <v>0</v>
      </c>
      <c r="J130" s="99">
        <f t="shared" si="22"/>
        <v>0</v>
      </c>
      <c r="K130" s="99">
        <f t="shared" si="22"/>
        <v>0</v>
      </c>
      <c r="L130" s="99">
        <f t="shared" si="22"/>
        <v>0</v>
      </c>
      <c r="M130" s="99">
        <f t="shared" si="22"/>
        <v>0</v>
      </c>
      <c r="N130" s="99">
        <f t="shared" si="22"/>
        <v>0</v>
      </c>
      <c r="O130" s="99">
        <f t="shared" si="22"/>
        <v>0</v>
      </c>
      <c r="P130" s="54">
        <f t="shared" si="21"/>
        <v>5371.17</v>
      </c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</row>
    <row r="131" spans="1:154" ht="13.5" customHeight="1">
      <c r="A131" s="30"/>
      <c r="B131" s="13"/>
      <c r="C131" s="37"/>
      <c r="D131" s="105"/>
      <c r="E131" s="105"/>
      <c r="F131" s="125"/>
      <c r="G131" s="105"/>
      <c r="H131" s="105"/>
      <c r="I131" s="105"/>
      <c r="J131" s="105"/>
      <c r="K131" s="125"/>
      <c r="L131" s="105"/>
      <c r="M131" s="105"/>
      <c r="N131" s="105"/>
      <c r="O131" s="105"/>
      <c r="P131" s="25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</row>
    <row r="132" spans="1:154" ht="13.5" customHeight="1">
      <c r="A132" s="144" t="s">
        <v>156</v>
      </c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6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</row>
    <row r="133" spans="1:154" ht="13.5" customHeight="1">
      <c r="A133" s="140" t="s">
        <v>188</v>
      </c>
      <c r="B133" s="61" t="s">
        <v>157</v>
      </c>
      <c r="C133" s="57" t="s">
        <v>158</v>
      </c>
      <c r="D133" s="104">
        <v>1516.63</v>
      </c>
      <c r="E133" s="102">
        <v>120</v>
      </c>
      <c r="F133" s="122">
        <v>1006.12</v>
      </c>
      <c r="G133" s="102">
        <v>194.03</v>
      </c>
      <c r="H133" s="102"/>
      <c r="I133" s="102" t="s">
        <v>223</v>
      </c>
      <c r="J133" s="106" t="s">
        <v>221</v>
      </c>
      <c r="K133" s="106" t="s">
        <v>221</v>
      </c>
      <c r="L133" s="106" t="s">
        <v>221</v>
      </c>
      <c r="M133" s="106" t="s">
        <v>221</v>
      </c>
      <c r="N133" s="106" t="s">
        <v>221</v>
      </c>
      <c r="O133" s="106" t="s">
        <v>221</v>
      </c>
      <c r="P133" s="54">
        <f>SUM(D133:O133)</f>
        <v>2836.78</v>
      </c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</row>
    <row r="134" spans="1:154" ht="13.5" customHeight="1">
      <c r="A134" s="140" t="s">
        <v>224</v>
      </c>
      <c r="B134" s="61"/>
      <c r="C134" s="57"/>
      <c r="D134" s="104">
        <v>0</v>
      </c>
      <c r="E134" s="104">
        <v>0</v>
      </c>
      <c r="F134" s="104">
        <v>0</v>
      </c>
      <c r="G134" s="104">
        <v>0</v>
      </c>
      <c r="H134" s="62" t="s">
        <v>225</v>
      </c>
      <c r="I134" s="102"/>
      <c r="J134" s="106"/>
      <c r="K134" s="106"/>
      <c r="L134" s="106"/>
      <c r="M134" s="106"/>
      <c r="N134" s="106"/>
      <c r="O134" s="106"/>
      <c r="P134" s="5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</row>
    <row r="135" spans="1:154" ht="13.5" customHeight="1">
      <c r="A135" s="47" t="s">
        <v>0</v>
      </c>
      <c r="B135" s="81"/>
      <c r="C135" s="83"/>
      <c r="D135" s="99">
        <f>SUM(D133)</f>
        <v>1516.63</v>
      </c>
      <c r="E135" s="99">
        <f>E133</f>
        <v>120</v>
      </c>
      <c r="F135" s="138">
        <f>F133</f>
        <v>1006.12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54">
        <f>SUM(D135:O135)</f>
        <v>2642.75</v>
      </c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</row>
    <row r="136" spans="1:154" ht="13.5" customHeight="1">
      <c r="A136" s="8"/>
      <c r="B136" s="13"/>
      <c r="C136" s="37"/>
      <c r="D136" s="105"/>
      <c r="E136" s="105"/>
      <c r="F136" s="125"/>
      <c r="G136" s="105"/>
      <c r="H136" s="105"/>
      <c r="I136" s="105"/>
      <c r="J136" s="105"/>
      <c r="K136" s="125"/>
      <c r="L136" s="105"/>
      <c r="M136" s="105"/>
      <c r="N136" s="105"/>
      <c r="O136" s="105"/>
      <c r="P136" s="2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</row>
    <row r="137" spans="1:154" s="2" customFormat="1" ht="13.5" customHeight="1">
      <c r="A137" s="141" t="s">
        <v>106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</row>
    <row r="138" spans="1:154" ht="13.5" customHeight="1">
      <c r="A138" s="113" t="s">
        <v>189</v>
      </c>
      <c r="B138" s="52" t="s">
        <v>107</v>
      </c>
      <c r="C138" s="44" t="s">
        <v>110</v>
      </c>
      <c r="D138" s="103">
        <v>700</v>
      </c>
      <c r="E138" s="102">
        <v>700</v>
      </c>
      <c r="F138" s="122">
        <v>700</v>
      </c>
      <c r="G138" s="102">
        <v>700</v>
      </c>
      <c r="H138" s="102"/>
      <c r="I138" s="102"/>
      <c r="J138" s="102"/>
      <c r="K138" s="122"/>
      <c r="L138" s="104"/>
      <c r="M138" s="102"/>
      <c r="N138" s="102"/>
      <c r="O138" s="102"/>
      <c r="P138" s="42">
        <f>SUM(D138:O138)</f>
        <v>2800</v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</row>
    <row r="139" spans="1:154" s="2" customFormat="1" ht="13.5" customHeight="1">
      <c r="A139" s="47" t="s">
        <v>0</v>
      </c>
      <c r="B139" s="63"/>
      <c r="C139" s="66"/>
      <c r="D139" s="99">
        <f>SUM(D138)</f>
        <v>700</v>
      </c>
      <c r="E139" s="99">
        <f>E138</f>
        <v>700</v>
      </c>
      <c r="F139" s="138">
        <f t="shared" ref="F139:O139" si="23">F138</f>
        <v>700</v>
      </c>
      <c r="G139" s="99">
        <f t="shared" si="23"/>
        <v>700</v>
      </c>
      <c r="H139" s="99">
        <f t="shared" si="23"/>
        <v>0</v>
      </c>
      <c r="I139" s="99">
        <f t="shared" si="23"/>
        <v>0</v>
      </c>
      <c r="J139" s="99">
        <f t="shared" si="23"/>
        <v>0</v>
      </c>
      <c r="K139" s="99">
        <f t="shared" si="23"/>
        <v>0</v>
      </c>
      <c r="L139" s="99">
        <f t="shared" si="23"/>
        <v>0</v>
      </c>
      <c r="M139" s="99">
        <f t="shared" si="23"/>
        <v>0</v>
      </c>
      <c r="N139" s="99">
        <f t="shared" si="23"/>
        <v>0</v>
      </c>
      <c r="O139" s="99">
        <f t="shared" si="23"/>
        <v>0</v>
      </c>
      <c r="P139" s="42">
        <f>SUM(D139:O139)</f>
        <v>2800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</row>
    <row r="140" spans="1:154" s="11" customFormat="1" ht="13.5" customHeight="1">
      <c r="A140" s="8"/>
      <c r="B140" s="8"/>
      <c r="C140" s="35"/>
      <c r="D140" s="100"/>
      <c r="E140" s="100"/>
      <c r="F140" s="120"/>
      <c r="G140" s="100"/>
      <c r="H140" s="100"/>
      <c r="I140" s="100"/>
      <c r="J140" s="100"/>
      <c r="K140" s="120"/>
      <c r="L140" s="100"/>
      <c r="M140" s="100"/>
      <c r="N140" s="100"/>
      <c r="O140" s="100"/>
      <c r="P140" s="23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</row>
    <row r="141" spans="1:154" s="9" customFormat="1" ht="13.5" customHeight="1">
      <c r="A141" s="8"/>
      <c r="B141" s="8"/>
      <c r="C141" s="35"/>
      <c r="D141" s="100"/>
      <c r="E141" s="100"/>
      <c r="F141" s="120"/>
      <c r="G141" s="100"/>
      <c r="H141" s="100"/>
      <c r="I141" s="100"/>
      <c r="J141" s="100"/>
      <c r="K141" s="120"/>
      <c r="L141" s="100"/>
      <c r="M141" s="100"/>
      <c r="N141" s="100"/>
      <c r="O141" s="100"/>
      <c r="P141" s="23"/>
    </row>
    <row r="142" spans="1:154" s="9" customFormat="1" ht="13.5" customHeight="1">
      <c r="A142" s="144" t="s">
        <v>165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6"/>
    </row>
    <row r="143" spans="1:154" s="9" customFormat="1" ht="13.5" customHeight="1">
      <c r="A143" s="78" t="s">
        <v>166</v>
      </c>
      <c r="B143" s="61" t="s">
        <v>167</v>
      </c>
      <c r="C143" s="57" t="s">
        <v>168</v>
      </c>
      <c r="D143" s="104">
        <v>0</v>
      </c>
      <c r="E143" s="104">
        <v>0</v>
      </c>
      <c r="F143" s="122">
        <v>0</v>
      </c>
      <c r="G143" s="122">
        <v>0</v>
      </c>
      <c r="H143" s="102"/>
      <c r="I143" s="102"/>
      <c r="J143" s="102"/>
      <c r="K143" s="122"/>
      <c r="L143" s="122"/>
      <c r="M143" s="102"/>
      <c r="N143" s="102"/>
      <c r="O143" s="102"/>
      <c r="P143" s="86">
        <f>SUM(D143:O143)</f>
        <v>0</v>
      </c>
    </row>
    <row r="144" spans="1:154" ht="13.5" customHeight="1">
      <c r="A144" s="47" t="s">
        <v>0</v>
      </c>
      <c r="B144" s="81"/>
      <c r="C144" s="83"/>
      <c r="D144" s="99">
        <v>0</v>
      </c>
      <c r="E144" s="99">
        <v>0</v>
      </c>
      <c r="F144" s="138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89">
        <f>SUM(D144:O144)</f>
        <v>0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</row>
    <row r="145" spans="1:154" s="9" customFormat="1" ht="13.5" customHeight="1">
      <c r="A145" s="8"/>
      <c r="B145" s="8"/>
      <c r="C145" s="35"/>
      <c r="D145" s="100"/>
      <c r="E145" s="100"/>
      <c r="F145" s="120"/>
      <c r="G145" s="100"/>
      <c r="H145" s="100"/>
      <c r="I145" s="100"/>
      <c r="J145" s="100"/>
      <c r="K145" s="120"/>
      <c r="L145" s="100"/>
      <c r="M145" s="100"/>
      <c r="N145" s="100"/>
      <c r="O145" s="100"/>
      <c r="P145" s="23"/>
    </row>
    <row r="146" spans="1:154" s="9" customFormat="1" ht="13.5" customHeight="1">
      <c r="A146" s="144" t="s">
        <v>203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6"/>
    </row>
    <row r="147" spans="1:154" s="9" customFormat="1" ht="13.5" customHeight="1">
      <c r="A147" s="78" t="s">
        <v>213</v>
      </c>
      <c r="B147" s="130" t="s">
        <v>211</v>
      </c>
      <c r="C147" s="111" t="s">
        <v>210</v>
      </c>
      <c r="D147" s="104">
        <v>17049.96</v>
      </c>
      <c r="E147" s="134">
        <v>17483.439999999999</v>
      </c>
      <c r="F147" s="124">
        <v>17338.939999999999</v>
      </c>
      <c r="G147" s="104">
        <v>17194.45</v>
      </c>
      <c r="H147" s="131"/>
      <c r="I147" s="131"/>
      <c r="J147" s="131"/>
      <c r="K147" s="131"/>
      <c r="L147" s="131"/>
      <c r="M147" s="131"/>
      <c r="N147" s="132"/>
      <c r="O147" s="132"/>
      <c r="P147" s="133">
        <f>SUM(D147:O147)</f>
        <v>69066.789999999994</v>
      </c>
    </row>
    <row r="148" spans="1:154" ht="13.5" customHeight="1">
      <c r="A148" s="47" t="s">
        <v>0</v>
      </c>
      <c r="B148" s="81"/>
      <c r="C148" s="83"/>
      <c r="D148" s="99">
        <f>SUM(D147)</f>
        <v>17049.96</v>
      </c>
      <c r="E148" s="99">
        <f>E147</f>
        <v>17483.439999999999</v>
      </c>
      <c r="F148" s="138">
        <f>F147</f>
        <v>17338.939999999999</v>
      </c>
      <c r="G148" s="99">
        <f>SUM(G147)</f>
        <v>17194.45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89">
        <f>SUM(D148:O148)</f>
        <v>69066.789999999994</v>
      </c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</row>
    <row r="149" spans="1:154" ht="13.5" customHeight="1">
      <c r="A149" s="20"/>
      <c r="B149" s="19"/>
      <c r="C149" s="31"/>
      <c r="D149" s="32"/>
      <c r="E149" s="32"/>
      <c r="F149" s="126"/>
      <c r="G149" s="32"/>
      <c r="H149" s="32"/>
      <c r="I149" s="32"/>
      <c r="J149" s="32"/>
      <c r="K149" s="126"/>
      <c r="L149" s="32"/>
      <c r="M149" s="32"/>
      <c r="N149" s="32"/>
      <c r="O149" s="32"/>
      <c r="P149" s="27"/>
    </row>
    <row r="150" spans="1:154" ht="13.5" customHeight="1">
      <c r="A150" s="20"/>
      <c r="B150" s="19"/>
      <c r="C150" s="31"/>
      <c r="D150" s="32"/>
      <c r="E150" s="32"/>
      <c r="F150" s="126"/>
      <c r="G150" s="32"/>
      <c r="H150" s="32"/>
      <c r="I150" s="32"/>
      <c r="J150" s="32"/>
      <c r="K150" s="126"/>
      <c r="L150" s="32"/>
      <c r="M150" s="32"/>
      <c r="N150" s="32"/>
      <c r="O150" s="32"/>
      <c r="P150" s="27"/>
    </row>
    <row r="151" spans="1:154" s="9" customFormat="1" ht="13.5" customHeight="1">
      <c r="A151" s="20"/>
      <c r="B151" s="19"/>
      <c r="C151" s="31"/>
      <c r="D151" s="32"/>
      <c r="E151" s="32"/>
      <c r="F151" s="126"/>
      <c r="G151" s="32"/>
      <c r="H151" s="32"/>
      <c r="I151" s="32"/>
      <c r="J151" s="32"/>
      <c r="K151" s="126"/>
      <c r="L151" s="32"/>
      <c r="M151" s="32"/>
      <c r="N151" s="32"/>
      <c r="O151" s="32"/>
      <c r="P151" s="27"/>
    </row>
    <row r="152" spans="1:154" ht="13.5" customHeight="1">
      <c r="A152" s="20"/>
      <c r="B152" s="19"/>
      <c r="C152" s="31"/>
      <c r="D152" s="32"/>
      <c r="E152" s="32"/>
      <c r="F152" s="126"/>
      <c r="G152" s="32"/>
      <c r="H152" s="32"/>
      <c r="I152" s="32"/>
      <c r="J152" s="32"/>
      <c r="K152" s="126"/>
      <c r="L152" s="32"/>
      <c r="M152" s="32"/>
      <c r="N152" s="32"/>
      <c r="O152" s="32"/>
      <c r="P152" s="27"/>
    </row>
    <row r="153" spans="1:154" ht="13.5" customHeight="1">
      <c r="A153" s="20"/>
      <c r="B153" s="19"/>
      <c r="C153" s="31"/>
      <c r="D153" s="32"/>
      <c r="E153" s="32"/>
      <c r="F153" s="126"/>
      <c r="G153" s="32"/>
      <c r="H153" s="32"/>
      <c r="I153" s="32"/>
      <c r="J153" s="32"/>
      <c r="K153" s="126"/>
      <c r="L153" s="32"/>
      <c r="M153" s="32"/>
      <c r="N153" s="32"/>
      <c r="O153" s="32"/>
      <c r="P153" s="27"/>
    </row>
    <row r="154" spans="1:154" ht="13.5" customHeight="1">
      <c r="A154" s="20"/>
      <c r="B154" s="19"/>
      <c r="C154" s="31"/>
      <c r="D154" s="32"/>
      <c r="E154" s="32"/>
      <c r="F154" s="126"/>
      <c r="G154" s="32"/>
      <c r="H154" s="32"/>
      <c r="I154" s="32"/>
      <c r="J154" s="32"/>
      <c r="K154" s="126"/>
      <c r="L154" s="32"/>
      <c r="M154" s="32"/>
      <c r="N154" s="32"/>
      <c r="O154" s="32"/>
      <c r="P154" s="27"/>
    </row>
    <row r="155" spans="1:154" ht="13.5" customHeight="1">
      <c r="A155" s="20"/>
      <c r="B155" s="19"/>
      <c r="C155" s="31"/>
      <c r="D155" s="32"/>
      <c r="E155" s="32"/>
      <c r="F155" s="126"/>
      <c r="G155" s="32"/>
      <c r="H155" s="32"/>
      <c r="I155" s="32"/>
      <c r="J155" s="32"/>
      <c r="K155" s="126"/>
      <c r="L155" s="32"/>
      <c r="M155" s="32"/>
      <c r="N155" s="32"/>
      <c r="O155" s="32"/>
      <c r="P155" s="27"/>
    </row>
    <row r="156" spans="1:154" ht="13.5" customHeight="1">
      <c r="A156" s="20"/>
      <c r="B156" s="19"/>
      <c r="C156" s="31"/>
      <c r="D156" s="32"/>
      <c r="E156" s="32"/>
      <c r="F156" s="126"/>
      <c r="G156" s="32"/>
      <c r="H156" s="32"/>
      <c r="I156" s="32"/>
      <c r="J156" s="32"/>
      <c r="K156" s="126"/>
      <c r="L156" s="32"/>
      <c r="M156" s="32"/>
      <c r="N156" s="32"/>
      <c r="O156" s="32"/>
      <c r="P156" s="27"/>
    </row>
    <row r="157" spans="1:154" ht="13.5" customHeight="1">
      <c r="A157" s="20"/>
      <c r="B157" s="19"/>
      <c r="C157" s="31"/>
      <c r="D157" s="32"/>
      <c r="E157" s="32"/>
      <c r="F157" s="126"/>
      <c r="G157" s="32"/>
      <c r="H157" s="32"/>
      <c r="I157" s="32"/>
      <c r="J157" s="32"/>
      <c r="K157" s="126"/>
      <c r="L157" s="32"/>
      <c r="M157" s="32"/>
      <c r="N157" s="32"/>
      <c r="O157" s="32"/>
      <c r="P157" s="27"/>
    </row>
    <row r="158" spans="1:154" ht="13.5" customHeight="1">
      <c r="A158" s="20"/>
      <c r="B158" s="19"/>
      <c r="C158" s="31"/>
      <c r="D158" s="32"/>
      <c r="E158" s="32"/>
      <c r="F158" s="126"/>
      <c r="G158" s="32"/>
      <c r="H158" s="32"/>
      <c r="I158" s="32"/>
      <c r="J158" s="32"/>
      <c r="K158" s="126"/>
      <c r="L158" s="32"/>
      <c r="M158" s="32"/>
      <c r="N158" s="32"/>
      <c r="O158" s="32"/>
      <c r="P158" s="27"/>
    </row>
    <row r="159" spans="1:154" ht="13.5" customHeight="1">
      <c r="A159" s="20"/>
      <c r="B159" s="19"/>
      <c r="C159" s="31"/>
      <c r="D159" s="32"/>
      <c r="E159" s="32"/>
      <c r="F159" s="126"/>
      <c r="G159" s="32"/>
      <c r="H159" s="32"/>
      <c r="I159" s="32"/>
      <c r="J159" s="32"/>
      <c r="K159" s="126"/>
      <c r="L159" s="32"/>
      <c r="M159" s="32"/>
      <c r="N159" s="32"/>
      <c r="O159" s="32"/>
      <c r="P159" s="27"/>
    </row>
    <row r="160" spans="1:154" ht="13.5" customHeight="1">
      <c r="A160" s="20"/>
      <c r="B160" s="19"/>
      <c r="C160" s="31"/>
      <c r="D160" s="32"/>
      <c r="E160" s="32"/>
      <c r="F160" s="126"/>
      <c r="G160" s="32"/>
      <c r="H160" s="32"/>
      <c r="I160" s="32"/>
      <c r="J160" s="32"/>
      <c r="K160" s="126"/>
      <c r="L160" s="32"/>
      <c r="M160" s="32"/>
      <c r="N160" s="32"/>
      <c r="O160" s="32"/>
      <c r="P160" s="27"/>
    </row>
    <row r="161" spans="1:16" ht="13.5" customHeight="1">
      <c r="A161" s="20"/>
      <c r="B161" s="19"/>
      <c r="C161" s="31"/>
      <c r="D161" s="32"/>
      <c r="E161" s="32"/>
      <c r="F161" s="126"/>
      <c r="G161" s="32"/>
      <c r="H161" s="32"/>
      <c r="I161" s="32"/>
      <c r="J161" s="32"/>
      <c r="K161" s="126"/>
      <c r="L161" s="32"/>
      <c r="M161" s="32"/>
      <c r="N161" s="32"/>
      <c r="O161" s="32"/>
      <c r="P161" s="27"/>
    </row>
    <row r="162" spans="1:16" ht="13.5" customHeight="1">
      <c r="A162" s="20"/>
      <c r="B162" s="19"/>
      <c r="C162" s="31"/>
      <c r="D162" s="32"/>
      <c r="E162" s="32"/>
      <c r="F162" s="126"/>
      <c r="G162" s="32"/>
      <c r="H162" s="32"/>
      <c r="I162" s="32"/>
      <c r="J162" s="32"/>
      <c r="K162" s="126"/>
      <c r="L162" s="32"/>
      <c r="M162" s="32"/>
      <c r="N162" s="32"/>
      <c r="O162" s="32"/>
      <c r="P162" s="27"/>
    </row>
    <row r="163" spans="1:16" ht="13.5" customHeight="1">
      <c r="A163" s="20"/>
      <c r="B163" s="19"/>
      <c r="C163" s="31"/>
      <c r="D163" s="32"/>
      <c r="E163" s="32"/>
      <c r="F163" s="126"/>
      <c r="G163" s="32"/>
      <c r="H163" s="32"/>
      <c r="I163" s="32"/>
      <c r="J163" s="32"/>
      <c r="K163" s="126"/>
      <c r="L163" s="32"/>
      <c r="M163" s="32"/>
      <c r="N163" s="32"/>
      <c r="O163" s="32"/>
      <c r="P163" s="27"/>
    </row>
    <row r="164" spans="1:16" ht="13.5" customHeight="1">
      <c r="A164" s="20"/>
      <c r="B164" s="19"/>
      <c r="C164" s="31"/>
      <c r="D164" s="32"/>
      <c r="E164" s="32"/>
      <c r="F164" s="126"/>
      <c r="G164" s="32"/>
      <c r="H164" s="32"/>
      <c r="I164" s="32"/>
      <c r="J164" s="32"/>
      <c r="K164" s="126"/>
      <c r="L164" s="32"/>
      <c r="M164" s="32"/>
      <c r="N164" s="32"/>
      <c r="O164" s="32"/>
      <c r="P164" s="27"/>
    </row>
    <row r="165" spans="1:16" ht="13.5" customHeight="1">
      <c r="A165" s="20"/>
      <c r="B165" s="19"/>
      <c r="C165" s="31"/>
      <c r="D165" s="32"/>
      <c r="E165" s="32"/>
      <c r="F165" s="126"/>
      <c r="G165" s="32"/>
      <c r="H165" s="32"/>
      <c r="I165" s="32"/>
      <c r="J165" s="32"/>
      <c r="K165" s="126"/>
      <c r="L165" s="32"/>
      <c r="M165" s="32"/>
      <c r="N165" s="32"/>
      <c r="O165" s="32"/>
      <c r="P165" s="27"/>
    </row>
    <row r="166" spans="1:16" ht="13.5" customHeight="1">
      <c r="A166" s="20"/>
      <c r="B166" s="19"/>
      <c r="C166" s="31"/>
      <c r="D166" s="32"/>
      <c r="E166" s="32"/>
      <c r="F166" s="126"/>
      <c r="G166" s="32"/>
      <c r="H166" s="32"/>
      <c r="I166" s="32"/>
      <c r="J166" s="32"/>
      <c r="K166" s="126"/>
      <c r="L166" s="32"/>
      <c r="M166" s="32"/>
      <c r="N166" s="32"/>
      <c r="O166" s="32"/>
      <c r="P166" s="27"/>
    </row>
    <row r="167" spans="1:16" ht="13.5" customHeight="1">
      <c r="A167" s="20"/>
      <c r="B167" s="19"/>
      <c r="C167" s="31"/>
      <c r="D167" s="32"/>
      <c r="E167" s="32"/>
      <c r="F167" s="126"/>
      <c r="G167" s="32"/>
      <c r="H167" s="32"/>
      <c r="I167" s="32"/>
      <c r="J167" s="32"/>
      <c r="K167" s="126"/>
      <c r="L167" s="32"/>
      <c r="M167" s="32"/>
      <c r="N167" s="32"/>
      <c r="O167" s="32"/>
      <c r="P167" s="27"/>
    </row>
    <row r="168" spans="1:16" ht="13.5" customHeight="1">
      <c r="A168" s="20"/>
      <c r="B168" s="19"/>
      <c r="C168" s="31"/>
      <c r="D168" s="32"/>
      <c r="E168" s="32"/>
      <c r="F168" s="126"/>
      <c r="G168" s="32"/>
      <c r="H168" s="32"/>
      <c r="I168" s="32"/>
      <c r="J168" s="32"/>
      <c r="K168" s="126"/>
      <c r="L168" s="32"/>
      <c r="M168" s="32"/>
      <c r="N168" s="32"/>
      <c r="O168" s="32"/>
      <c r="P168" s="27"/>
    </row>
    <row r="169" spans="1:16" ht="13.5" customHeight="1">
      <c r="A169" s="20"/>
      <c r="B169" s="19"/>
      <c r="C169" s="31"/>
      <c r="D169" s="32"/>
      <c r="E169" s="32"/>
      <c r="F169" s="126"/>
      <c r="G169" s="32"/>
      <c r="H169" s="32"/>
      <c r="I169" s="32"/>
      <c r="J169" s="32"/>
      <c r="K169" s="126"/>
      <c r="L169" s="32"/>
      <c r="M169" s="32"/>
      <c r="N169" s="32"/>
      <c r="O169" s="32"/>
      <c r="P169" s="27"/>
    </row>
    <row r="170" spans="1:16" ht="13.5" customHeight="1">
      <c r="A170" s="20"/>
      <c r="B170" s="19"/>
      <c r="C170" s="31"/>
      <c r="D170" s="32"/>
      <c r="E170" s="32"/>
      <c r="F170" s="126"/>
      <c r="G170" s="32"/>
      <c r="H170" s="32"/>
      <c r="I170" s="32"/>
      <c r="J170" s="32"/>
      <c r="K170" s="126"/>
      <c r="L170" s="32"/>
      <c r="M170" s="32"/>
      <c r="N170" s="32"/>
      <c r="O170" s="32"/>
      <c r="P170" s="27"/>
    </row>
    <row r="171" spans="1:16" ht="13.5" customHeight="1">
      <c r="A171" s="20"/>
      <c r="B171" s="19"/>
      <c r="C171" s="31"/>
      <c r="D171" s="32"/>
      <c r="E171" s="32"/>
      <c r="F171" s="126"/>
      <c r="G171" s="32"/>
      <c r="H171" s="32"/>
      <c r="I171" s="32"/>
      <c r="J171" s="32"/>
      <c r="K171" s="126"/>
      <c r="L171" s="32"/>
      <c r="M171" s="32"/>
      <c r="N171" s="32"/>
      <c r="O171" s="32"/>
      <c r="P171" s="27"/>
    </row>
    <row r="172" spans="1:16" ht="13.5" customHeight="1">
      <c r="A172" s="20"/>
      <c r="B172" s="19"/>
      <c r="C172" s="31"/>
      <c r="D172" s="32"/>
      <c r="E172" s="32"/>
      <c r="F172" s="126"/>
      <c r="G172" s="32"/>
      <c r="H172" s="32"/>
      <c r="I172" s="32"/>
      <c r="J172" s="32"/>
      <c r="K172" s="126"/>
      <c r="L172" s="32"/>
      <c r="M172" s="32"/>
      <c r="N172" s="32"/>
      <c r="O172" s="32"/>
      <c r="P172" s="27"/>
    </row>
    <row r="173" spans="1:16" ht="13.5" customHeight="1">
      <c r="A173" s="20"/>
      <c r="B173" s="19"/>
      <c r="C173" s="31"/>
      <c r="D173" s="32"/>
      <c r="E173" s="32"/>
      <c r="F173" s="126"/>
      <c r="G173" s="32"/>
      <c r="H173" s="32"/>
      <c r="I173" s="32"/>
      <c r="J173" s="32"/>
      <c r="K173" s="126"/>
      <c r="L173" s="32"/>
      <c r="M173" s="32"/>
      <c r="N173" s="32"/>
      <c r="O173" s="32"/>
      <c r="P173" s="27"/>
    </row>
    <row r="174" spans="1:16" ht="13.5" customHeight="1">
      <c r="A174" s="20"/>
      <c r="B174" s="19"/>
      <c r="C174" s="31"/>
      <c r="D174" s="32"/>
      <c r="E174" s="32"/>
      <c r="F174" s="126"/>
      <c r="G174" s="32"/>
      <c r="H174" s="32"/>
      <c r="I174" s="32"/>
      <c r="J174" s="32"/>
      <c r="K174" s="126"/>
      <c r="L174" s="32"/>
      <c r="M174" s="32"/>
      <c r="N174" s="32"/>
      <c r="O174" s="32"/>
      <c r="P174" s="27"/>
    </row>
    <row r="175" spans="1:16" ht="13.5" customHeight="1">
      <c r="A175" s="20"/>
      <c r="B175" s="19"/>
      <c r="C175" s="31"/>
      <c r="D175" s="32"/>
      <c r="E175" s="32"/>
      <c r="F175" s="126"/>
      <c r="G175" s="32"/>
      <c r="H175" s="32"/>
      <c r="I175" s="32"/>
      <c r="J175" s="32"/>
      <c r="K175" s="126"/>
      <c r="L175" s="32"/>
      <c r="M175" s="32"/>
      <c r="N175" s="32"/>
      <c r="O175" s="32"/>
      <c r="P175" s="27"/>
    </row>
    <row r="176" spans="1:16" ht="13.5" customHeight="1">
      <c r="A176" s="20"/>
      <c r="B176" s="19"/>
      <c r="C176" s="31"/>
      <c r="D176" s="32"/>
      <c r="E176" s="32"/>
      <c r="F176" s="126"/>
      <c r="G176" s="32"/>
      <c r="H176" s="32"/>
      <c r="I176" s="32"/>
      <c r="J176" s="32"/>
      <c r="K176" s="126"/>
      <c r="L176" s="32"/>
      <c r="M176" s="32"/>
      <c r="N176" s="32"/>
      <c r="O176" s="32"/>
      <c r="P176" s="27"/>
    </row>
    <row r="177" spans="1:16" ht="13.5" customHeight="1">
      <c r="A177" s="20"/>
      <c r="B177" s="19"/>
      <c r="C177" s="31"/>
      <c r="D177" s="32"/>
      <c r="E177" s="32"/>
      <c r="F177" s="126"/>
      <c r="G177" s="32"/>
      <c r="H177" s="32"/>
      <c r="I177" s="32"/>
      <c r="J177" s="32"/>
      <c r="K177" s="126"/>
      <c r="L177" s="32"/>
      <c r="M177" s="32"/>
      <c r="N177" s="32"/>
      <c r="O177" s="32"/>
      <c r="P177" s="27"/>
    </row>
    <row r="178" spans="1:16" ht="13.5" customHeight="1">
      <c r="A178" s="20"/>
      <c r="B178" s="19"/>
      <c r="C178" s="31"/>
      <c r="D178" s="32"/>
      <c r="E178" s="32"/>
      <c r="F178" s="126"/>
      <c r="G178" s="32"/>
      <c r="H178" s="32"/>
      <c r="I178" s="32"/>
      <c r="J178" s="32"/>
      <c r="K178" s="126"/>
      <c r="L178" s="32"/>
      <c r="M178" s="32"/>
      <c r="N178" s="32"/>
      <c r="O178" s="32"/>
      <c r="P178" s="27"/>
    </row>
    <row r="179" spans="1:16" ht="13.5" customHeight="1">
      <c r="A179" s="20"/>
      <c r="B179" s="19"/>
      <c r="C179" s="31"/>
      <c r="D179" s="32"/>
      <c r="E179" s="32"/>
      <c r="F179" s="126"/>
      <c r="G179" s="32"/>
      <c r="H179" s="32"/>
      <c r="I179" s="32"/>
      <c r="J179" s="32"/>
      <c r="K179" s="126"/>
      <c r="L179" s="32"/>
      <c r="M179" s="32"/>
      <c r="N179" s="32"/>
      <c r="O179" s="32"/>
      <c r="P179" s="27"/>
    </row>
    <row r="180" spans="1:16" ht="13.5" customHeight="1">
      <c r="A180" s="20"/>
      <c r="B180" s="19"/>
      <c r="C180" s="31"/>
      <c r="D180" s="32"/>
      <c r="E180" s="32"/>
      <c r="F180" s="126"/>
      <c r="G180" s="32"/>
      <c r="H180" s="32"/>
      <c r="I180" s="32"/>
      <c r="J180" s="32"/>
      <c r="K180" s="126"/>
      <c r="L180" s="32"/>
      <c r="M180" s="32"/>
      <c r="N180" s="32"/>
      <c r="O180" s="32"/>
      <c r="P180" s="27"/>
    </row>
    <row r="181" spans="1:16" ht="13.5" customHeight="1">
      <c r="A181" s="20"/>
      <c r="B181" s="19"/>
      <c r="C181" s="31"/>
      <c r="D181" s="32"/>
      <c r="E181" s="32"/>
      <c r="F181" s="126"/>
      <c r="G181" s="32"/>
      <c r="H181" s="32"/>
      <c r="I181" s="32"/>
      <c r="J181" s="32"/>
      <c r="K181" s="126"/>
      <c r="L181" s="32"/>
      <c r="M181" s="32"/>
      <c r="N181" s="32"/>
      <c r="O181" s="32"/>
      <c r="P181" s="27"/>
    </row>
    <row r="182" spans="1:16" ht="13.5" customHeight="1">
      <c r="A182" s="20"/>
      <c r="B182" s="19"/>
      <c r="C182" s="31"/>
      <c r="D182" s="32"/>
      <c r="E182" s="32"/>
      <c r="F182" s="126"/>
      <c r="G182" s="32"/>
      <c r="H182" s="32"/>
      <c r="I182" s="32"/>
      <c r="J182" s="32"/>
      <c r="K182" s="126"/>
      <c r="L182" s="32"/>
      <c r="M182" s="32"/>
      <c r="N182" s="32"/>
      <c r="O182" s="32"/>
      <c r="P182" s="27"/>
    </row>
    <row r="183" spans="1:16" ht="13.5" customHeight="1">
      <c r="A183" s="20"/>
      <c r="B183" s="19"/>
      <c r="C183" s="31"/>
      <c r="D183" s="32"/>
      <c r="E183" s="32"/>
      <c r="F183" s="126"/>
      <c r="G183" s="32"/>
      <c r="H183" s="32"/>
      <c r="I183" s="32"/>
      <c r="J183" s="32"/>
      <c r="K183" s="126"/>
      <c r="L183" s="32"/>
      <c r="M183" s="32"/>
      <c r="N183" s="32"/>
      <c r="O183" s="32"/>
      <c r="P183" s="27"/>
    </row>
    <row r="184" spans="1:16" ht="13.5" customHeight="1">
      <c r="A184" s="20"/>
      <c r="B184" s="19"/>
      <c r="C184" s="31"/>
      <c r="D184" s="32"/>
      <c r="E184" s="32"/>
      <c r="F184" s="126"/>
      <c r="G184" s="32"/>
      <c r="H184" s="32"/>
      <c r="I184" s="32"/>
      <c r="J184" s="32"/>
      <c r="K184" s="126"/>
      <c r="L184" s="32"/>
      <c r="M184" s="32"/>
      <c r="N184" s="32"/>
      <c r="O184" s="32"/>
      <c r="P184" s="27"/>
    </row>
    <row r="185" spans="1:16" ht="13.5" customHeight="1">
      <c r="A185" s="20"/>
      <c r="B185" s="19"/>
      <c r="C185" s="31"/>
      <c r="D185" s="32"/>
      <c r="E185" s="32"/>
      <c r="F185" s="126"/>
      <c r="G185" s="32"/>
      <c r="H185" s="32"/>
      <c r="I185" s="32"/>
      <c r="J185" s="32"/>
      <c r="K185" s="126"/>
      <c r="L185" s="32"/>
      <c r="M185" s="32"/>
      <c r="N185" s="32"/>
      <c r="O185" s="32"/>
      <c r="P185" s="27"/>
    </row>
    <row r="186" spans="1:16" ht="13.5" customHeight="1">
      <c r="A186" s="20"/>
      <c r="B186" s="19"/>
      <c r="C186" s="31"/>
      <c r="D186" s="32"/>
      <c r="E186" s="32"/>
      <c r="F186" s="126"/>
      <c r="G186" s="32"/>
      <c r="H186" s="32"/>
      <c r="I186" s="32"/>
      <c r="J186" s="32"/>
      <c r="K186" s="126"/>
      <c r="L186" s="32"/>
      <c r="M186" s="32"/>
      <c r="N186" s="32"/>
      <c r="O186" s="32"/>
      <c r="P186" s="27"/>
    </row>
    <row r="187" spans="1:16" ht="13.5" customHeight="1">
      <c r="A187" s="20"/>
      <c r="B187" s="19"/>
      <c r="C187" s="31"/>
      <c r="D187" s="32"/>
      <c r="E187" s="32"/>
      <c r="F187" s="126"/>
      <c r="G187" s="32"/>
      <c r="H187" s="32"/>
      <c r="I187" s="32"/>
      <c r="J187" s="32"/>
      <c r="K187" s="126"/>
      <c r="L187" s="32"/>
      <c r="M187" s="32"/>
      <c r="N187" s="32"/>
      <c r="O187" s="32"/>
      <c r="P187" s="27"/>
    </row>
    <row r="188" spans="1:16" ht="13.5" customHeight="1">
      <c r="A188" s="20"/>
      <c r="B188" s="19"/>
      <c r="C188" s="31"/>
      <c r="D188" s="32"/>
      <c r="E188" s="32"/>
      <c r="F188" s="126"/>
      <c r="G188" s="32"/>
      <c r="H188" s="32"/>
      <c r="I188" s="32"/>
      <c r="J188" s="32"/>
      <c r="K188" s="126"/>
      <c r="L188" s="32"/>
      <c r="M188" s="32"/>
      <c r="N188" s="32"/>
      <c r="O188" s="32"/>
      <c r="P188" s="27"/>
    </row>
    <row r="189" spans="1:16" ht="13.5" customHeight="1">
      <c r="A189" s="20"/>
      <c r="B189" s="19"/>
      <c r="C189" s="31"/>
      <c r="D189" s="32"/>
      <c r="E189" s="32"/>
      <c r="F189" s="126"/>
      <c r="G189" s="32"/>
      <c r="H189" s="32"/>
      <c r="I189" s="32"/>
      <c r="J189" s="32"/>
      <c r="K189" s="126"/>
      <c r="L189" s="32"/>
      <c r="M189" s="32"/>
      <c r="N189" s="32"/>
      <c r="O189" s="32"/>
      <c r="P189" s="27"/>
    </row>
    <row r="190" spans="1:16" ht="13.5" customHeight="1">
      <c r="A190" s="20"/>
      <c r="B190" s="19"/>
      <c r="C190" s="31"/>
      <c r="D190" s="32"/>
      <c r="E190" s="32"/>
      <c r="F190" s="126"/>
      <c r="G190" s="32"/>
      <c r="H190" s="32"/>
      <c r="I190" s="32"/>
      <c r="J190" s="32"/>
      <c r="K190" s="126"/>
      <c r="L190" s="32"/>
      <c r="M190" s="32"/>
      <c r="N190" s="32"/>
      <c r="O190" s="32"/>
      <c r="P190" s="27"/>
    </row>
    <row r="191" spans="1:16" ht="13.5" customHeight="1">
      <c r="A191" s="20"/>
      <c r="B191" s="19"/>
      <c r="C191" s="31"/>
      <c r="D191" s="32"/>
      <c r="E191" s="32"/>
      <c r="F191" s="126"/>
      <c r="G191" s="32"/>
      <c r="H191" s="32"/>
      <c r="I191" s="32"/>
      <c r="J191" s="32"/>
      <c r="K191" s="126"/>
      <c r="L191" s="32"/>
      <c r="M191" s="32"/>
      <c r="N191" s="32"/>
      <c r="O191" s="32"/>
      <c r="P191" s="27"/>
    </row>
    <row r="192" spans="1:16" ht="13.5" customHeight="1">
      <c r="A192" s="20"/>
      <c r="B192" s="19"/>
      <c r="C192" s="31"/>
      <c r="D192" s="32"/>
      <c r="E192" s="32"/>
      <c r="F192" s="126"/>
      <c r="G192" s="32"/>
      <c r="H192" s="32"/>
      <c r="I192" s="32"/>
      <c r="J192" s="32"/>
      <c r="K192" s="126"/>
      <c r="L192" s="32"/>
      <c r="M192" s="32"/>
      <c r="N192" s="32"/>
      <c r="O192" s="32"/>
      <c r="P192" s="27"/>
    </row>
    <row r="193" spans="1:16" ht="13.5" customHeight="1">
      <c r="A193" s="20"/>
      <c r="B193" s="19"/>
      <c r="C193" s="31"/>
      <c r="D193" s="32"/>
      <c r="E193" s="32"/>
      <c r="F193" s="126"/>
      <c r="G193" s="32"/>
      <c r="H193" s="32"/>
      <c r="I193" s="32"/>
      <c r="J193" s="32"/>
      <c r="K193" s="126"/>
      <c r="L193" s="32"/>
      <c r="M193" s="32"/>
      <c r="N193" s="32"/>
      <c r="O193" s="32"/>
      <c r="P193" s="27"/>
    </row>
    <row r="194" spans="1:16" ht="13.5" customHeight="1">
      <c r="A194" s="20"/>
      <c r="B194" s="19"/>
      <c r="C194" s="31"/>
      <c r="D194" s="32"/>
      <c r="E194" s="32"/>
      <c r="F194" s="126"/>
      <c r="G194" s="32"/>
      <c r="H194" s="32"/>
      <c r="I194" s="32"/>
      <c r="J194" s="32"/>
      <c r="K194" s="126"/>
      <c r="L194" s="32"/>
      <c r="M194" s="32"/>
      <c r="N194" s="32"/>
      <c r="O194" s="32"/>
      <c r="P194" s="27"/>
    </row>
    <row r="195" spans="1:16" ht="13.5" customHeight="1">
      <c r="A195" s="20"/>
      <c r="B195" s="19"/>
      <c r="C195" s="31"/>
      <c r="D195" s="32"/>
      <c r="E195" s="32"/>
      <c r="F195" s="126"/>
      <c r="G195" s="32"/>
      <c r="H195" s="32"/>
      <c r="I195" s="32"/>
      <c r="J195" s="32"/>
      <c r="K195" s="126"/>
      <c r="L195" s="32"/>
      <c r="M195" s="32"/>
      <c r="N195" s="32"/>
      <c r="O195" s="32"/>
      <c r="P195" s="27"/>
    </row>
    <row r="65511" spans="16:16" ht="13.5" customHeight="1">
      <c r="P65511" s="21">
        <f>SUM(P77:P65510)</f>
        <v>1407416.8499999999</v>
      </c>
    </row>
  </sheetData>
  <mergeCells count="24">
    <mergeCell ref="D2:O4"/>
    <mergeCell ref="A142:P142"/>
    <mergeCell ref="A146:P146"/>
    <mergeCell ref="A116:P116"/>
    <mergeCell ref="A120:P120"/>
    <mergeCell ref="A125:P125"/>
    <mergeCell ref="A132:P132"/>
    <mergeCell ref="A137:P137"/>
    <mergeCell ref="A7:P7"/>
    <mergeCell ref="A15:P15"/>
    <mergeCell ref="D5:O5"/>
    <mergeCell ref="A111:P111"/>
    <mergeCell ref="A58:P58"/>
    <mergeCell ref="A62:P62"/>
    <mergeCell ref="A66:P66"/>
    <mergeCell ref="A71:P71"/>
    <mergeCell ref="A103:P103"/>
    <mergeCell ref="A107:P107"/>
    <mergeCell ref="A79:P79"/>
    <mergeCell ref="A75:P75"/>
    <mergeCell ref="A83:P83"/>
    <mergeCell ref="A87:P87"/>
    <mergeCell ref="A93:P93"/>
    <mergeCell ref="A97:P9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Width="0" fitToHeight="0" orientation="landscape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Holter-PC</cp:lastModifiedBy>
  <cp:lastPrinted>2022-05-16T18:00:50Z</cp:lastPrinted>
  <dcterms:created xsi:type="dcterms:W3CDTF">2011-09-02T13:51:41Z</dcterms:created>
  <dcterms:modified xsi:type="dcterms:W3CDTF">2022-05-23T16:36:58Z</dcterms:modified>
</cp:coreProperties>
</file>