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755"/>
  </bookViews>
  <sheets>
    <sheet name="2021" sheetId="7" r:id="rId1"/>
    <sheet name="2022" sheetId="12" r:id="rId2"/>
  </sheets>
  <definedNames>
    <definedName name="_xlnm.Print_Area" localSheetId="0">'2021'!$A$2:$P$195</definedName>
    <definedName name="_xlnm.Print_Area" localSheetId="1">'2022'!$A$1:$P$163</definedName>
  </definedNames>
  <calcPr calcId="124519"/>
</workbook>
</file>

<file path=xl/calcChain.xml><?xml version="1.0" encoding="utf-8"?>
<calcChain xmlns="http://schemas.openxmlformats.org/spreadsheetml/2006/main">
  <c r="P194" i="7"/>
  <c r="P193"/>
  <c r="P192"/>
  <c r="P169"/>
  <c r="O170"/>
  <c r="P132"/>
  <c r="P133"/>
  <c r="P134"/>
  <c r="P135"/>
  <c r="P136"/>
  <c r="O125"/>
  <c r="P101" l="1"/>
  <c r="P96"/>
  <c r="O149"/>
  <c r="P67"/>
  <c r="P66"/>
  <c r="P61"/>
  <c r="P60"/>
  <c r="P59"/>
  <c r="P58"/>
  <c r="P57"/>
  <c r="P56"/>
  <c r="P55"/>
  <c r="P54"/>
  <c r="P53"/>
  <c r="P52"/>
  <c r="P51"/>
  <c r="P50"/>
  <c r="P49"/>
  <c r="P48"/>
  <c r="P46"/>
  <c r="P45"/>
  <c r="P33"/>
  <c r="P29"/>
  <c r="P30"/>
  <c r="P28"/>
  <c r="P27"/>
  <c r="P26"/>
  <c r="P25"/>
  <c r="P24"/>
  <c r="P23"/>
  <c r="P21"/>
  <c r="P20"/>
  <c r="P19"/>
  <c r="P18"/>
  <c r="P32"/>
  <c r="P31"/>
  <c r="O67"/>
  <c r="O18"/>
  <c r="O58"/>
  <c r="O33"/>
  <c r="O39"/>
  <c r="O62"/>
  <c r="M137" l="1"/>
  <c r="N149"/>
  <c r="N67"/>
  <c r="N115"/>
  <c r="N119"/>
  <c r="N195"/>
  <c r="N189"/>
  <c r="N178"/>
  <c r="P173"/>
  <c r="N174"/>
  <c r="P168"/>
  <c r="N170"/>
  <c r="N163"/>
  <c r="N153"/>
  <c r="N145"/>
  <c r="N141"/>
  <c r="N137"/>
  <c r="N129"/>
  <c r="N125"/>
  <c r="N107"/>
  <c r="N102"/>
  <c r="M195"/>
  <c r="K185"/>
  <c r="J185"/>
  <c r="P183"/>
  <c r="P182"/>
  <c r="P11"/>
  <c r="L67"/>
  <c r="M115"/>
  <c r="M189"/>
  <c r="M188"/>
  <c r="M178"/>
  <c r="J174"/>
  <c r="M174"/>
  <c r="M170"/>
  <c r="M163"/>
  <c r="P62"/>
  <c r="M149"/>
  <c r="M39"/>
  <c r="M18"/>
  <c r="M58"/>
  <c r="P22"/>
  <c r="M153"/>
  <c r="M145"/>
  <c r="M141"/>
  <c r="M129"/>
  <c r="M125"/>
  <c r="M119"/>
  <c r="P41"/>
  <c r="K111"/>
  <c r="P162" i="12"/>
  <c r="P161"/>
  <c r="P157"/>
  <c r="P154"/>
  <c r="P153"/>
  <c r="P152"/>
  <c r="P149"/>
  <c r="P148"/>
  <c r="P145"/>
  <c r="P144"/>
  <c r="P141"/>
  <c r="P139"/>
  <c r="P138"/>
  <c r="P137"/>
  <c r="P134"/>
  <c r="P133"/>
  <c r="P132"/>
  <c r="P131"/>
  <c r="P128"/>
  <c r="P127"/>
  <c r="P123"/>
  <c r="L120"/>
  <c r="K120"/>
  <c r="F120"/>
  <c r="E120"/>
  <c r="D120"/>
  <c r="P119"/>
  <c r="F116"/>
  <c r="E116"/>
  <c r="D116"/>
  <c r="P116" s="1"/>
  <c r="P115"/>
  <c r="G112"/>
  <c r="F112"/>
  <c r="E112"/>
  <c r="D112"/>
  <c r="P111"/>
  <c r="L108"/>
  <c r="K108"/>
  <c r="I108"/>
  <c r="H108"/>
  <c r="G108"/>
  <c r="F108"/>
  <c r="E108"/>
  <c r="D108"/>
  <c r="P106"/>
  <c r="P105"/>
  <c r="P104"/>
  <c r="P103"/>
  <c r="K100"/>
  <c r="J100"/>
  <c r="I100"/>
  <c r="H100"/>
  <c r="G100"/>
  <c r="F100"/>
  <c r="E100"/>
  <c r="D100"/>
  <c r="P99"/>
  <c r="L96"/>
  <c r="K96"/>
  <c r="J96"/>
  <c r="I96"/>
  <c r="H96"/>
  <c r="G96"/>
  <c r="F96"/>
  <c r="E96"/>
  <c r="D96"/>
  <c r="P95"/>
  <c r="P94"/>
  <c r="P93"/>
  <c r="K90"/>
  <c r="J90"/>
  <c r="I90"/>
  <c r="H90"/>
  <c r="G90"/>
  <c r="F90"/>
  <c r="E90"/>
  <c r="D90"/>
  <c r="P89"/>
  <c r="P86"/>
  <c r="F86"/>
  <c r="D86"/>
  <c r="P85"/>
  <c r="O82"/>
  <c r="N82"/>
  <c r="M82"/>
  <c r="L82"/>
  <c r="K82"/>
  <c r="J82"/>
  <c r="F82"/>
  <c r="E82"/>
  <c r="D82"/>
  <c r="P81"/>
  <c r="O78"/>
  <c r="N78"/>
  <c r="M78"/>
  <c r="L78"/>
  <c r="K78"/>
  <c r="J78"/>
  <c r="I78"/>
  <c r="H78"/>
  <c r="G78"/>
  <c r="F78"/>
  <c r="E78"/>
  <c r="D78"/>
  <c r="P77"/>
  <c r="P76"/>
  <c r="O73"/>
  <c r="N73"/>
  <c r="M73"/>
  <c r="L73"/>
  <c r="K73"/>
  <c r="G73"/>
  <c r="F73"/>
  <c r="E73"/>
  <c r="D73"/>
  <c r="P72"/>
  <c r="O69"/>
  <c r="N69"/>
  <c r="M69"/>
  <c r="L69"/>
  <c r="K69"/>
  <c r="G69"/>
  <c r="F69"/>
  <c r="E69"/>
  <c r="D69"/>
  <c r="P68"/>
  <c r="P67"/>
  <c r="L63"/>
  <c r="H63"/>
  <c r="G63"/>
  <c r="F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8"/>
  <c r="P37"/>
  <c r="P36"/>
  <c r="P35"/>
  <c r="P34"/>
  <c r="P33"/>
  <c r="P32"/>
  <c r="P31"/>
  <c r="P30"/>
  <c r="P29"/>
  <c r="P28"/>
  <c r="P27"/>
  <c r="P26"/>
  <c r="P25"/>
  <c r="P24"/>
  <c r="P23"/>
  <c r="P21"/>
  <c r="P20"/>
  <c r="P19"/>
  <c r="E63"/>
  <c r="D63"/>
  <c r="O15"/>
  <c r="N15"/>
  <c r="M15"/>
  <c r="L15"/>
  <c r="K15"/>
  <c r="J15"/>
  <c r="I15"/>
  <c r="H15"/>
  <c r="G15"/>
  <c r="F15"/>
  <c r="E15"/>
  <c r="D15"/>
  <c r="P14"/>
  <c r="P13"/>
  <c r="P12"/>
  <c r="P11"/>
  <c r="P10"/>
  <c r="P9"/>
  <c r="L149" i="7"/>
  <c r="K149"/>
  <c r="L137"/>
  <c r="M67" l="1"/>
  <c r="P163" i="12"/>
  <c r="P158"/>
  <c r="P124"/>
  <c r="P120"/>
  <c r="P112"/>
  <c r="P108"/>
  <c r="P100"/>
  <c r="P96"/>
  <c r="P90"/>
  <c r="P82"/>
  <c r="P78"/>
  <c r="P73"/>
  <c r="P69"/>
  <c r="P63"/>
  <c r="P15"/>
  <c r="P18"/>
  <c r="L174" i="7"/>
  <c r="L170"/>
  <c r="L163"/>
  <c r="L145"/>
  <c r="L141"/>
  <c r="L125"/>
  <c r="P65526" i="12" l="1"/>
  <c r="L195" i="7"/>
  <c r="K137"/>
  <c r="I137"/>
  <c r="H137"/>
  <c r="G137"/>
  <c r="G170"/>
  <c r="F170"/>
  <c r="D170"/>
  <c r="K195" l="1"/>
  <c r="K178"/>
  <c r="K174"/>
  <c r="K170"/>
  <c r="K163"/>
  <c r="K145" l="1"/>
  <c r="K141"/>
  <c r="K129"/>
  <c r="K125"/>
  <c r="K119"/>
  <c r="K107"/>
  <c r="K98"/>
  <c r="K102"/>
  <c r="P97"/>
  <c r="P177"/>
  <c r="J98"/>
  <c r="J119"/>
  <c r="J163"/>
  <c r="J129"/>
  <c r="J125"/>
  <c r="L111"/>
  <c r="M111"/>
  <c r="N111"/>
  <c r="O111"/>
  <c r="J111"/>
  <c r="L107"/>
  <c r="M107"/>
  <c r="O107"/>
  <c r="J107"/>
  <c r="L102"/>
  <c r="M102"/>
  <c r="O102"/>
  <c r="L98"/>
  <c r="M98"/>
  <c r="N98"/>
  <c r="O98"/>
  <c r="O93"/>
  <c r="K93"/>
  <c r="M93"/>
  <c r="N93"/>
  <c r="K15"/>
  <c r="L15"/>
  <c r="M15"/>
  <c r="N15"/>
  <c r="O15"/>
  <c r="J15"/>
  <c r="J195"/>
  <c r="I195"/>
  <c r="H195"/>
  <c r="G195"/>
  <c r="F195"/>
  <c r="E195"/>
  <c r="D195"/>
  <c r="I15"/>
  <c r="I185"/>
  <c r="I174"/>
  <c r="I170"/>
  <c r="I163"/>
  <c r="I145"/>
  <c r="I141"/>
  <c r="I129"/>
  <c r="I125"/>
  <c r="I119"/>
  <c r="I111"/>
  <c r="I107"/>
  <c r="I93"/>
  <c r="P85"/>
  <c r="P47"/>
  <c r="P188"/>
  <c r="P184"/>
  <c r="P181"/>
  <c r="P167"/>
  <c r="P166"/>
  <c r="P161"/>
  <c r="P162"/>
  <c r="P160"/>
  <c r="P156"/>
  <c r="P152"/>
  <c r="P148"/>
  <c r="P144"/>
  <c r="P140"/>
  <c r="P128"/>
  <c r="P123"/>
  <c r="P124"/>
  <c r="P122"/>
  <c r="P118"/>
  <c r="P114"/>
  <c r="P110"/>
  <c r="P106"/>
  <c r="P105"/>
  <c r="P72"/>
  <c r="P75"/>
  <c r="P87"/>
  <c r="P90"/>
  <c r="P82"/>
  <c r="P83"/>
  <c r="P76"/>
  <c r="P89"/>
  <c r="P74"/>
  <c r="P84"/>
  <c r="P81"/>
  <c r="P78"/>
  <c r="P91"/>
  <c r="P88"/>
  <c r="P92"/>
  <c r="P79"/>
  <c r="P77"/>
  <c r="P71"/>
  <c r="P80"/>
  <c r="P86"/>
  <c r="P73"/>
  <c r="P70"/>
  <c r="P34"/>
  <c r="P35"/>
  <c r="P36"/>
  <c r="P37"/>
  <c r="P40"/>
  <c r="P42"/>
  <c r="P44"/>
  <c r="P63"/>
  <c r="P64"/>
  <c r="P65"/>
  <c r="P14"/>
  <c r="P10"/>
  <c r="P12"/>
  <c r="P13"/>
  <c r="P9"/>
  <c r="H93"/>
  <c r="H163"/>
  <c r="H189"/>
  <c r="G189"/>
  <c r="H185"/>
  <c r="H178"/>
  <c r="H129"/>
  <c r="H125"/>
  <c r="H119"/>
  <c r="H107"/>
  <c r="H67"/>
  <c r="H15"/>
  <c r="G107"/>
  <c r="G185"/>
  <c r="F189"/>
  <c r="E189"/>
  <c r="D189"/>
  <c r="F185"/>
  <c r="E185"/>
  <c r="D185"/>
  <c r="P195" l="1"/>
  <c r="P98"/>
  <c r="P189"/>
  <c r="P185"/>
  <c r="G15"/>
  <c r="F67"/>
  <c r="G67"/>
  <c r="G129"/>
  <c r="G119"/>
  <c r="G102"/>
  <c r="G98"/>
  <c r="G93"/>
  <c r="D93"/>
  <c r="E93"/>
  <c r="F93"/>
  <c r="G145" l="1"/>
  <c r="G178"/>
  <c r="G174"/>
  <c r="G163"/>
  <c r="G153"/>
  <c r="G149"/>
  <c r="G141"/>
  <c r="G125"/>
  <c r="F15" l="1"/>
  <c r="F178"/>
  <c r="F174"/>
  <c r="F163"/>
  <c r="F153"/>
  <c r="F149"/>
  <c r="F145"/>
  <c r="F141"/>
  <c r="F137"/>
  <c r="F129"/>
  <c r="F125"/>
  <c r="F119"/>
  <c r="F115"/>
  <c r="F111"/>
  <c r="F107"/>
  <c r="F102"/>
  <c r="F98"/>
  <c r="E15"/>
  <c r="E51"/>
  <c r="E18"/>
  <c r="E58"/>
  <c r="E174"/>
  <c r="D174"/>
  <c r="E178"/>
  <c r="E170"/>
  <c r="P170" s="1"/>
  <c r="E163"/>
  <c r="E157"/>
  <c r="E153"/>
  <c r="E149"/>
  <c r="E145"/>
  <c r="E141"/>
  <c r="E137"/>
  <c r="P174" l="1"/>
  <c r="E67"/>
  <c r="E129"/>
  <c r="E125"/>
  <c r="E119"/>
  <c r="E98"/>
  <c r="D39"/>
  <c r="P39" s="1"/>
  <c r="D18"/>
  <c r="D149"/>
  <c r="P149" s="1"/>
  <c r="D38"/>
  <c r="P38" s="1"/>
  <c r="D58"/>
  <c r="D43"/>
  <c r="P43" s="1"/>
  <c r="D55"/>
  <c r="D145"/>
  <c r="P145" s="1"/>
  <c r="D107"/>
  <c r="E107"/>
  <c r="D102"/>
  <c r="D129"/>
  <c r="D178"/>
  <c r="P178" s="1"/>
  <c r="D125"/>
  <c r="P125" s="1"/>
  <c r="D163"/>
  <c r="P163" s="1"/>
  <c r="D157"/>
  <c r="P157" s="1"/>
  <c r="D153"/>
  <c r="P153" s="1"/>
  <c r="D141"/>
  <c r="P141" s="1"/>
  <c r="D137"/>
  <c r="P137" s="1"/>
  <c r="D119"/>
  <c r="D15"/>
  <c r="P15" s="1"/>
  <c r="P129" l="1"/>
  <c r="P119"/>
  <c r="P107"/>
  <c r="D67"/>
  <c r="D98"/>
  <c r="E102"/>
  <c r="P102" s="1"/>
  <c r="D111"/>
  <c r="E111"/>
  <c r="D115"/>
  <c r="P115" s="1"/>
  <c r="P111" l="1"/>
  <c r="P65558"/>
  <c r="J93"/>
  <c r="P93"/>
</calcChain>
</file>

<file path=xl/comments1.xml><?xml version="1.0" encoding="utf-8"?>
<comments xmlns="http://schemas.openxmlformats.org/spreadsheetml/2006/main">
  <authors>
    <author>Admin</author>
  </authors>
  <commentList>
    <comment ref="A167" authorId="0">
      <text>
        <r>
          <rPr>
            <b/>
            <sz val="9"/>
            <color indexed="81"/>
            <rFont val="Tahoma"/>
            <family val="2"/>
          </rPr>
          <t xml:space="preserve">06 Parcelas 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38" authorId="0">
      <text>
        <r>
          <rPr>
            <b/>
            <sz val="9"/>
            <color indexed="81"/>
            <rFont val="Tahoma"/>
            <family val="2"/>
          </rPr>
          <t xml:space="preserve">06 Parcelas 
</t>
        </r>
      </text>
    </comment>
  </commentList>
</comments>
</file>

<file path=xl/sharedStrings.xml><?xml version="1.0" encoding="utf-8"?>
<sst xmlns="http://schemas.openxmlformats.org/spreadsheetml/2006/main" count="1000" uniqueCount="343">
  <si>
    <t>Total</t>
  </si>
  <si>
    <t>FEVEREIRO</t>
  </si>
  <si>
    <t>JANEIRO</t>
  </si>
  <si>
    <t>Serviços de Processamento de Dados</t>
  </si>
  <si>
    <t>Serviços de Segurança</t>
  </si>
  <si>
    <t>Serviços de Lavanderia</t>
  </si>
  <si>
    <t>Serviços de Esterilização</t>
  </si>
  <si>
    <t>Serviços de Consultoria</t>
  </si>
  <si>
    <t>Nome do Fornecedor</t>
  </si>
  <si>
    <t>Objeto do Contrato</t>
  </si>
  <si>
    <t>MARÇO</t>
  </si>
  <si>
    <t>ABRIL</t>
  </si>
  <si>
    <t>Serviços de Coleta de Lixo Hospitalar</t>
  </si>
  <si>
    <t>Serviços de Exames Laboratoriais</t>
  </si>
  <si>
    <t>Serviços de Laboratório - Terceiros</t>
  </si>
  <si>
    <t>Serviços de Reprodução de Documentos</t>
  </si>
  <si>
    <t>Telecomunicações (Internet)</t>
  </si>
  <si>
    <t>Serviços de Publicidade e Propaganda</t>
  </si>
  <si>
    <t>Serviços de Locações Diversas</t>
  </si>
  <si>
    <t>Seguros</t>
  </si>
  <si>
    <t>CNPJ</t>
  </si>
  <si>
    <t>Serviços de Matriciamento</t>
  </si>
  <si>
    <t>A. S. O Medicina Ocupacional LTDA</t>
  </si>
  <si>
    <t>05.746.445/0001-39</t>
  </si>
  <si>
    <t>33.191.027/0001-68</t>
  </si>
  <si>
    <t>Oftalmologia</t>
  </si>
  <si>
    <t>Mastologia/urologia</t>
  </si>
  <si>
    <t>Arte ET Labore Atividades Médicas</t>
  </si>
  <si>
    <t>Dermatologia</t>
  </si>
  <si>
    <t>30.580.398/000143</t>
  </si>
  <si>
    <t>AACN Serviços Médicos LTDA</t>
  </si>
  <si>
    <t>Cardiologia</t>
  </si>
  <si>
    <t>23.439.331/0001-28</t>
  </si>
  <si>
    <t>Cirurgia Geral</t>
  </si>
  <si>
    <t>Laudo Schultz Junior Eireli</t>
  </si>
  <si>
    <t>Ortopedia</t>
  </si>
  <si>
    <t>26.084.937/0001-86</t>
  </si>
  <si>
    <t>IMPA Clinica Médica LTDA ME</t>
  </si>
  <si>
    <t>Radiologia</t>
  </si>
  <si>
    <t>08.338.688/0001-26</t>
  </si>
  <si>
    <t>Heitor Anderson Prestes de Oliveira Itabera - ME</t>
  </si>
  <si>
    <t>Obstetricia</t>
  </si>
  <si>
    <t>05.385.008/0001-37</t>
  </si>
  <si>
    <t>Glasglow Serviços Médicos LTDA</t>
  </si>
  <si>
    <t>Proctologia</t>
  </si>
  <si>
    <t>09.446.189/0001-15</t>
  </si>
  <si>
    <t>Ginecologia e Obstetricia Itapeva LTDA</t>
  </si>
  <si>
    <t>09.625.777/0001-16</t>
  </si>
  <si>
    <t>F. T . Serviços Médicos</t>
  </si>
  <si>
    <t>08.827.942/0001-50</t>
  </si>
  <si>
    <t>ESAMI - Serviços de Saude LTDA</t>
  </si>
  <si>
    <t>06.373.184/0001-11</t>
  </si>
  <si>
    <t>Consultorio Neurologico de Itapeva S/S LTDA</t>
  </si>
  <si>
    <t>Neurologia</t>
  </si>
  <si>
    <t>05.414.006/0001-29</t>
  </si>
  <si>
    <t>Duarte e Duarte Serviços Médicos LTDA</t>
  </si>
  <si>
    <t>29.397.086/0001-10</t>
  </si>
  <si>
    <t>Endomedica  Clinica Médica Eireli</t>
  </si>
  <si>
    <t>Endocrinologia</t>
  </si>
  <si>
    <t>10273190/0001-74</t>
  </si>
  <si>
    <t>Clinica Médica Pansardi</t>
  </si>
  <si>
    <t>Neurologia Pediatra</t>
  </si>
  <si>
    <t>090.627.48/0001-93</t>
  </si>
  <si>
    <t xml:space="preserve">Nogueira e Ferreira </t>
  </si>
  <si>
    <t>Reumatologia/Gastroclinica</t>
  </si>
  <si>
    <t>10.390.398/000-73</t>
  </si>
  <si>
    <t>Nephron Clinica Médica LTDA</t>
  </si>
  <si>
    <t>Nefrologia</t>
  </si>
  <si>
    <t>09.558.475/0001-72</t>
  </si>
  <si>
    <t>Miranda e Sadoco</t>
  </si>
  <si>
    <t>Otorrinolaringologia</t>
  </si>
  <si>
    <t>13.604.808/0001-20</t>
  </si>
  <si>
    <t>MFF Clinica Médica Eireli - ME</t>
  </si>
  <si>
    <t>27.777.678/0001-31</t>
  </si>
  <si>
    <t>M. I. de Lima Batista Vieira da Cruz Consultorio ME</t>
  </si>
  <si>
    <t>Cirurgia Vascular</t>
  </si>
  <si>
    <t>21.812.853/0001-06</t>
  </si>
  <si>
    <t>THR Medicos Associados LTDA</t>
  </si>
  <si>
    <t>25.053.121/0001-22</t>
  </si>
  <si>
    <t>08.282.979/0001-40</t>
  </si>
  <si>
    <t>Zuliani Serviços Medicos Eireli</t>
  </si>
  <si>
    <t>Alergologia</t>
  </si>
  <si>
    <t>10.189.194/0001-79</t>
  </si>
  <si>
    <t>10.348.558/0001-16</t>
  </si>
  <si>
    <t>Cirurgia Plastica/Mastologia</t>
  </si>
  <si>
    <t>FH Ruzafa Junior Eireli</t>
  </si>
  <si>
    <t>27.959.007/0001-91</t>
  </si>
  <si>
    <t>71.613.996/0001-59</t>
  </si>
  <si>
    <t>58.119.371/0001-77</t>
  </si>
  <si>
    <t>02.351.877/0001-52</t>
  </si>
  <si>
    <t>Prestação de serviço de monitoramento eletrônico, através de sistema de alarme.</t>
  </si>
  <si>
    <t>66.916.305/0005-80</t>
  </si>
  <si>
    <t>Prestação de serviços de consultoria de planejamento e organização de empresas de saúde</t>
  </si>
  <si>
    <t>Locação de impressoras, manutenção e reposição de peças dos equipamentos</t>
  </si>
  <si>
    <t>09.054.075/0003-91</t>
  </si>
  <si>
    <t>Utilização de serviços de internet</t>
  </si>
  <si>
    <t>Aluguel de imóvel para a instalação do arquivo morto da Unidade.</t>
  </si>
  <si>
    <t>037.141.148-31</t>
  </si>
  <si>
    <t>06.003.515/0001-21</t>
  </si>
  <si>
    <t>Prestação de serviços de coleta, transporte, tratamento e destinação final de resíduos de serviço de saúde - RSS "A" "B" e "E"</t>
  </si>
  <si>
    <t>32.836.274/0001-01</t>
  </si>
  <si>
    <t xml:space="preserve">Serviços  de Manutenção de Equipamentos </t>
  </si>
  <si>
    <t>26.162.128/0001-45</t>
  </si>
  <si>
    <t>Prestação de serviço, licenciamento, fornecimento  e permissão de uso do sistema de ponto digital.</t>
  </si>
  <si>
    <t>29.739.737/0041-08</t>
  </si>
  <si>
    <t>Serviço de manutenção do elevadores</t>
  </si>
  <si>
    <t>Serviços de Manutenção de Radiologia</t>
  </si>
  <si>
    <t>Licença de uso de Software destinado ao arquivamento de imagens e visualização radiológicas, bem como a prestação de serviços decorrentes de sua utilização</t>
  </si>
  <si>
    <t>03.693.940/0001-00</t>
  </si>
  <si>
    <t>62.094.503/0001-20</t>
  </si>
  <si>
    <t>Prestação de serviços de limpeza, desinfecção e esterilização por óxido de etileno de artigos médico-hospitalares.</t>
  </si>
  <si>
    <t>Seguro Predial do Arquivo</t>
  </si>
  <si>
    <t xml:space="preserve">Serviços de Assessoria e monitoração pessoal por dosímetros </t>
  </si>
  <si>
    <t>50.429.810/0001-36</t>
  </si>
  <si>
    <t>Verificar a resistência do esporo Geobacillus stearothermophilus ao agente esterilizante identificando possível falha do equipamento nos parâmetros apresentados.</t>
  </si>
  <si>
    <t xml:space="preserve">Serviços de Manutenção de telefonia </t>
  </si>
  <si>
    <t>02.960.232/0001-17</t>
  </si>
  <si>
    <t>33.164.021/0001-00</t>
  </si>
  <si>
    <t>54.565.478/0001-98</t>
  </si>
  <si>
    <t>Seguro predial do Ambulatório</t>
  </si>
  <si>
    <t>Serviços de Assistência Técnica - PABX</t>
  </si>
  <si>
    <t xml:space="preserve">B C da Fonseca Servicços Medicos </t>
  </si>
  <si>
    <t>Ultrassonografia</t>
  </si>
  <si>
    <t>19.533.168/0001-90</t>
  </si>
  <si>
    <t>Servymed Serviços Médicos Itapeva LTDA</t>
  </si>
  <si>
    <t>TOTAL</t>
  </si>
  <si>
    <t>Locação de Software conect/w, desenvolvimento, implantação, instalação e suporte.</t>
  </si>
  <si>
    <t>Prestação de serviço de software folha de pagamento.</t>
  </si>
  <si>
    <t>Prestação de serviço de hospedagem do site.</t>
  </si>
  <si>
    <t>Prestação de Serviços lavanderia.</t>
  </si>
  <si>
    <t xml:space="preserve">Serviços de Publicidade </t>
  </si>
  <si>
    <t>Hidroquimica - Laboratório e Serviços de Controle e Qualidade de Águas LTDA</t>
  </si>
  <si>
    <t>10.613.946/0001-87</t>
  </si>
  <si>
    <t>Prestação de Serviços de analises Físico Químicas e Bacteriológicas</t>
  </si>
  <si>
    <t>05.978.864/0001-04</t>
  </si>
  <si>
    <t>36.997.142/0001-12</t>
  </si>
  <si>
    <t>Prestação serviços médicos em Matriciamento</t>
  </si>
  <si>
    <t>08.832.050/0001-47</t>
  </si>
  <si>
    <t>Seguro de Vida em Grupo</t>
  </si>
  <si>
    <t>27.220.921/0001-16</t>
  </si>
  <si>
    <t>21.147.495/0001-56</t>
  </si>
  <si>
    <t xml:space="preserve">SERVIÇOS DE LABORATÓRIO DE ANALISES CLINICAS E PATOLÓGICAS </t>
  </si>
  <si>
    <t xml:space="preserve">Instituto do Cerebro de Sorocaba </t>
  </si>
  <si>
    <t>02.802.099/0001-70</t>
  </si>
  <si>
    <t>Caetano Oftalmologia Ltda</t>
  </si>
  <si>
    <t>32.396.642/0001-48</t>
  </si>
  <si>
    <t xml:space="preserve">Locação de Aparelhos Oftalmologicos </t>
  </si>
  <si>
    <t xml:space="preserve">Albernaz Arritimias Cardiaca Eireli </t>
  </si>
  <si>
    <t>Clinica Medica Fernando Blandi</t>
  </si>
  <si>
    <t xml:space="preserve">Marcela Baldo Seixlack e Cia </t>
  </si>
  <si>
    <t>Bruno Holtz Marinho Eireli</t>
  </si>
  <si>
    <t>32.987.247/0001-30</t>
  </si>
  <si>
    <t>18.913.544/0001-00</t>
  </si>
  <si>
    <t>24.069.807/0001-49</t>
  </si>
  <si>
    <t xml:space="preserve">Locação da Tenda </t>
  </si>
  <si>
    <t>06.936.265/0001-82</t>
  </si>
  <si>
    <t>14.977.378/0001-54</t>
  </si>
  <si>
    <t xml:space="preserve">Serviço de Consultoria em Contabilidade </t>
  </si>
  <si>
    <t>04.069.709/0001-02</t>
  </si>
  <si>
    <t xml:space="preserve">Licença de uso da plataforma </t>
  </si>
  <si>
    <t>Glaucio Yassumoto e Cia</t>
  </si>
  <si>
    <t>12.338.040/0001-27</t>
  </si>
  <si>
    <t>Ortoclinica Ortopedia Ltda Me</t>
  </si>
  <si>
    <t>14.206.584/0001-60</t>
  </si>
  <si>
    <t xml:space="preserve">Medeiros e Medeiros Serviços Medicos Ltda </t>
  </si>
  <si>
    <t>14.906.032/0001-65</t>
  </si>
  <si>
    <t xml:space="preserve">LGA  Serviços Medicos s/s LTDA </t>
  </si>
  <si>
    <t>28.110.950/0001-98</t>
  </si>
  <si>
    <t>RELAÇÃO DE CONTRATOS  EM 2021</t>
  </si>
  <si>
    <t>40.117.270/0001-00</t>
  </si>
  <si>
    <t>29.980.158/0001-00</t>
  </si>
  <si>
    <t xml:space="preserve">Serviços Advocaticios </t>
  </si>
  <si>
    <t>08.999.057/0001-58</t>
  </si>
  <si>
    <t xml:space="preserve">Serviços Juridicos </t>
  </si>
  <si>
    <t>10.883.685/0001-15</t>
  </si>
  <si>
    <t>Serviço de auditoria e consultoria contabil</t>
  </si>
  <si>
    <t xml:space="preserve">RAFC Serviços Medicos LTDA </t>
  </si>
  <si>
    <t>24.681.635/0001-60</t>
  </si>
  <si>
    <t xml:space="preserve">Endovalle Antendimento Hospitalar Eireli </t>
  </si>
  <si>
    <t>39.875.659/0001-27</t>
  </si>
  <si>
    <t>Centro Especialidades Itapeva Eireli</t>
  </si>
  <si>
    <t>10.900.651/0001-91</t>
  </si>
  <si>
    <t xml:space="preserve">Clinica Medica e Neurologia Vieira LTDA </t>
  </si>
  <si>
    <t>13.950.454/0001-75</t>
  </si>
  <si>
    <t>Neurologista</t>
  </si>
  <si>
    <t>39.468.099/0001-96</t>
  </si>
  <si>
    <t xml:space="preserve">Thales Serviços Medicos LTDA </t>
  </si>
  <si>
    <t>Mistretta Ragui Serviços Medicos Eirelli</t>
  </si>
  <si>
    <t>14.761.398/0001-93</t>
  </si>
  <si>
    <t xml:space="preserve">Urologista </t>
  </si>
  <si>
    <t xml:space="preserve">Serviços Medicina do Trabalho </t>
  </si>
  <si>
    <t>04.902.701/0001-77</t>
  </si>
  <si>
    <t>Seguro Medicina do Trabalho</t>
  </si>
  <si>
    <t>Dermatologia / Oftalmologia</t>
  </si>
  <si>
    <t>34.283.361/0001-04</t>
  </si>
  <si>
    <t>Medicalneuro Serviços Medicos Eireli</t>
  </si>
  <si>
    <t>Neurocirurgião</t>
  </si>
  <si>
    <t/>
  </si>
  <si>
    <t>29.582.037/0001-57</t>
  </si>
  <si>
    <t xml:space="preserve">Rescindido </t>
  </si>
  <si>
    <t>Serviços Médicos HOSPITAL ESTADUAL COVID 19 - AME ITAPEVA</t>
  </si>
  <si>
    <t>A.C.T - Serviços Médicos Itapeva Eireli</t>
  </si>
  <si>
    <t>09.076.663/0001-64</t>
  </si>
  <si>
    <t>Prestação de Serviços Médicos a ser definido pela Coordenação Médica do AME Itapeva</t>
  </si>
  <si>
    <t>Miranda &amp; Sadocco Ltda</t>
  </si>
  <si>
    <t>Cecilia Marin Padilha Machado - Eireli</t>
  </si>
  <si>
    <t>34.776.101/0001-70</t>
  </si>
  <si>
    <t xml:space="preserve">Esami - Serviços de Saúde Ltda. </t>
  </si>
  <si>
    <t>Prestação de Serviços Médicos para realização de procedimentos de Radiologia.</t>
  </si>
  <si>
    <t>Albernaz Arritmias Cardiaca Eireli-ME</t>
  </si>
  <si>
    <t>Gaiia Serviços Médicos Ltda.</t>
  </si>
  <si>
    <t>11.858.838/0001-37</t>
  </si>
  <si>
    <t xml:space="preserve">Clinica Médica Fernando Antonio Blandi Eireli </t>
  </si>
  <si>
    <t>Mistretta Raghi Serviços Médicos Eireli</t>
  </si>
  <si>
    <t>Siromed Prestação de Serviços Médicos Ltda.</t>
  </si>
  <si>
    <t>07.262.333/0001-38</t>
  </si>
  <si>
    <t>J. Goncalves Serviços de Saúde Eireli</t>
  </si>
  <si>
    <t>27.193.852/0001-07</t>
  </si>
  <si>
    <t>Lara Ataide Heyden &amp; Cia Ltda</t>
  </si>
  <si>
    <t>34.486.169/0001-15</t>
  </si>
  <si>
    <t>Coquemala, Nogueira e Wiggers - Serviços Médicos Ltda.</t>
  </si>
  <si>
    <t>23.918.123/0001-01</t>
  </si>
  <si>
    <t>S.M.I Serviços Médicos Itapeva Eireli</t>
  </si>
  <si>
    <t xml:space="preserve"> 09.016.244/0001-37 </t>
  </si>
  <si>
    <t>Clinica Médica e Ondontologia Haidar Ltda.</t>
  </si>
  <si>
    <t>10.343.313/0001-04</t>
  </si>
  <si>
    <t>Med Vecina Serviços Médicos Ltda.</t>
  </si>
  <si>
    <t>10.802.190/0001-14</t>
  </si>
  <si>
    <t xml:space="preserve">F.T Serviços Médicos </t>
  </si>
  <si>
    <t>Valéria Lucia de Queiroz Moreira Ltda</t>
  </si>
  <si>
    <t>08.012.267/0001-00</t>
  </si>
  <si>
    <t>Prestação de Serviços Médicos especializados de Coordenação de Hospital de Campanha</t>
  </si>
  <si>
    <t>Victor Rodrigo Pacheco Bernardo Eireli</t>
  </si>
  <si>
    <t>27.384.681/0001-95</t>
  </si>
  <si>
    <t>CD2E SERVICOS MEDICOS LTDA</t>
  </si>
  <si>
    <t>39.272.418/0001-33</t>
  </si>
  <si>
    <t>Serviços Médicos - Ambulatório</t>
  </si>
  <si>
    <t>Clinica Integrada de Anestesiologia e Cirurgia Plastica</t>
  </si>
  <si>
    <t xml:space="preserve">Prestação de Serviços Médicos consistentes na Responsabilidade Técnica Especializada em Infectologia.  </t>
  </si>
  <si>
    <t xml:space="preserve">Brasileste Gases Industriais </t>
  </si>
  <si>
    <t>03.643.997/0001-96</t>
  </si>
  <si>
    <t xml:space="preserve">Cilindros </t>
  </si>
  <si>
    <t>Luk Industria e Comércio de Usina Geradoras de Oxigênio</t>
  </si>
  <si>
    <t xml:space="preserve">Gases Medicinais </t>
  </si>
  <si>
    <t xml:space="preserve">Uniformes </t>
  </si>
  <si>
    <t>Lima e Perim Confecções Ltda</t>
  </si>
  <si>
    <t>32.374.111/0001-54</t>
  </si>
  <si>
    <t xml:space="preserve">Confecção de uniformes para funcionários </t>
  </si>
  <si>
    <t>22.677.012/0001-98</t>
  </si>
  <si>
    <t xml:space="preserve">Locação de equipamentos, componetes e acessórios </t>
  </si>
  <si>
    <t>Rescindido</t>
  </si>
  <si>
    <t>Elevadores Otis Ltda</t>
  </si>
  <si>
    <t>Technolaser Cartuchos Ltda Me</t>
  </si>
  <si>
    <t>Yukiko Fugihara</t>
  </si>
  <si>
    <t>Prestação de serviços de Hemoterapia Unificado</t>
  </si>
  <si>
    <t>Prestação de serviços médicos em oftalmologia.</t>
  </si>
  <si>
    <t>Prestação de Serviços de Comunicação Multimídia</t>
  </si>
  <si>
    <t>Cintia Albuquerque Zambianco</t>
  </si>
  <si>
    <t xml:space="preserve">Wareline Do Brasil Desenv </t>
  </si>
  <si>
    <t>Softmatic Sist Autom De Informatica Ltda</t>
  </si>
  <si>
    <t>Bionexo Do Brasil Solucoes Digitais Eireli</t>
  </si>
  <si>
    <t>Salutem Solucoes Tecnologigas Ltda</t>
  </si>
  <si>
    <t>Mario Gilson De Souza</t>
  </si>
  <si>
    <t>E People Solucoes Ltda</t>
  </si>
  <si>
    <t>Sapra Landauer Serv E Acess E Prot Radiol Ltda</t>
  </si>
  <si>
    <t xml:space="preserve">Unimed Sudoeste Paulista Coop. De Trabalho Medico </t>
  </si>
  <si>
    <t>Esterimed Esterilizacao E Com De Mat Medico E Hosp</t>
  </si>
  <si>
    <t>Planisa Tech Consultoria</t>
  </si>
  <si>
    <t xml:space="preserve">Acs Auditoria E Consultoria Contabil </t>
  </si>
  <si>
    <t>R R Ferreira Contabilidade Eireli Epp</t>
  </si>
  <si>
    <t>Rodrigues E Rosseto Sociedade De Advogados</t>
  </si>
  <si>
    <t>Neylor Cecchi (Ivo Vaz)</t>
  </si>
  <si>
    <t>Sispack Medical Ltda</t>
  </si>
  <si>
    <t>Mca Produtora E Locadora Para Eventos Ltda</t>
  </si>
  <si>
    <t>Cheiro Verde Com De Mat Reciclavel Ambiental Ltda</t>
  </si>
  <si>
    <t>Cienlab Analises Clinicas</t>
  </si>
  <si>
    <t>J C Comunicacao Multimidia Eireli</t>
  </si>
  <si>
    <t>Mottanet Ti Serv De Tecnologia Da Informação</t>
  </si>
  <si>
    <t>Brumed Consultorio Medico Ltda Epp</t>
  </si>
  <si>
    <t>Teleparts Telecomunicacoes Sorocaba Ltda</t>
  </si>
  <si>
    <t>AMBULATÓRIO</t>
  </si>
  <si>
    <t>HOSPITAL</t>
  </si>
  <si>
    <t>Locaweb Servs De Internet SS</t>
  </si>
  <si>
    <t>MAIO</t>
  </si>
  <si>
    <t>Nepfron Clinica Médica Ltda</t>
  </si>
  <si>
    <t>Webby</t>
  </si>
  <si>
    <t>JUNHO</t>
  </si>
  <si>
    <t>JULHO</t>
  </si>
  <si>
    <t>AGOSTO</t>
  </si>
  <si>
    <t>SETEMBRO</t>
  </si>
  <si>
    <t>OUTUBRO</t>
  </si>
  <si>
    <t>NOVEMBRO</t>
  </si>
  <si>
    <t>DEZEMBRO</t>
  </si>
  <si>
    <t>PR Telecomunicacoes E Informatica Eireli Me</t>
  </si>
  <si>
    <t>Tokio Marine Seguradora Sa (SEGURO DE VIDA EM GRUPO)</t>
  </si>
  <si>
    <t>Tokio Marine Seguradora Sa (Apólice de seguro do prédio.)</t>
  </si>
  <si>
    <t xml:space="preserve">Alimentação </t>
  </si>
  <si>
    <t>SODEXO PASS DO BRASIL SERVICOS E COMERCIO S.A</t>
  </si>
  <si>
    <t xml:space="preserve">Banco de Sangue de Ourinhos </t>
  </si>
  <si>
    <t>Querência Grill Devlivery Eireli</t>
  </si>
  <si>
    <t xml:space="preserve">HDI Seguros </t>
  </si>
  <si>
    <t>R$ 1.388,31</t>
  </si>
  <si>
    <t>Rescindido 12/09</t>
  </si>
  <si>
    <t>Allianz Seguros S.A.</t>
  </si>
  <si>
    <t>Localmed</t>
  </si>
  <si>
    <t>Rescindido 08/07</t>
  </si>
  <si>
    <t xml:space="preserve">Clinica de Diagnóstico por imagem M&amp;M Ltda. </t>
  </si>
  <si>
    <t>rescindido</t>
  </si>
  <si>
    <t>Arthur Souza Dias Serviços Médicos Ltda.</t>
  </si>
  <si>
    <t>GERONIMO SERVICOS MEDICOS LTDA</t>
  </si>
  <si>
    <t>Glasglow - Serviços Medicos Ltda.</t>
  </si>
  <si>
    <t>Locação de tomografo</t>
  </si>
  <si>
    <t>11.510.215/0001-79</t>
  </si>
  <si>
    <t>61.573.796/0001-66</t>
  </si>
  <si>
    <t>Seguro Predial</t>
  </si>
  <si>
    <t>22.950.930/0001-49</t>
  </si>
  <si>
    <t>Alimentação</t>
  </si>
  <si>
    <t xml:space="preserve">03.344.498/0001-06 </t>
  </si>
  <si>
    <t>07.658.643.0001-76</t>
  </si>
  <si>
    <t>Prestação de Serviços Médicos na especialidade de Radiologia</t>
  </si>
  <si>
    <t xml:space="preserve">37.408.587/0001-82 </t>
  </si>
  <si>
    <t xml:space="preserve">Médico em Radiologia e Diag. Por imagem </t>
  </si>
  <si>
    <t xml:space="preserve">Geronimo Serviços Médicos Ltda. </t>
  </si>
  <si>
    <t xml:space="preserve">19.534.139/0001-43 </t>
  </si>
  <si>
    <t>29.271.099/0001-48</t>
  </si>
  <si>
    <t>Médico ortopedista e traumatologista</t>
  </si>
  <si>
    <t>-</t>
  </si>
  <si>
    <t>Walter Guimarães Meire Filho</t>
  </si>
  <si>
    <t>31.081.852/0001-84</t>
  </si>
  <si>
    <t>28.370.076.001/28</t>
  </si>
  <si>
    <t xml:space="preserve">Clinica Medica Dr. Everton Oliveira Eireli - ME </t>
  </si>
  <si>
    <t xml:space="preserve">Construtora R C Ltda Me </t>
  </si>
  <si>
    <t>28.693.314/0001-36</t>
  </si>
  <si>
    <t xml:space="preserve">R N F Cavalcante </t>
  </si>
  <si>
    <t>03.093.913/0001-98</t>
  </si>
  <si>
    <t xml:space="preserve">Locação de Cilindros </t>
  </si>
  <si>
    <t>30.798.783/0001-61</t>
  </si>
  <si>
    <t>Clinica Proctoped LTDA</t>
  </si>
  <si>
    <t>32.764.646/0001-31</t>
  </si>
  <si>
    <t xml:space="preserve">S.M.I Serviços Medicos </t>
  </si>
  <si>
    <t>09.016.244/0001-37</t>
  </si>
  <si>
    <t>Gastroenteriologista</t>
  </si>
  <si>
    <t>Ben Beneficios e Serviços S.A</t>
  </si>
</sst>
</file>

<file path=xl/styles.xml><?xml version="1.0" encoding="utf-8"?>
<styleSheet xmlns="http://schemas.openxmlformats.org/spreadsheetml/2006/main">
  <numFmts count="4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&quot;R$ &quot;* #,##0.00_);_(&quot;R$ &quot;* \(#,##0.00\);_(&quot;R$ &quot;* &quot;-&quot;??_);_(@_)"/>
    <numFmt numFmtId="165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3" fontId="6" fillId="0" borderId="0" xfId="5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44" fontId="4" fillId="0" borderId="0" xfId="0" applyNumberFormat="1" applyFont="1" applyAlignment="1">
      <alignment vertical="center"/>
    </xf>
    <xf numFmtId="44" fontId="7" fillId="0" borderId="0" xfId="0" applyNumberFormat="1" applyFont="1" applyFill="1" applyBorder="1" applyAlignment="1">
      <alignment vertical="center" wrapText="1"/>
    </xf>
    <xf numFmtId="44" fontId="8" fillId="0" borderId="0" xfId="0" applyNumberFormat="1" applyFont="1" applyFill="1" applyBorder="1" applyAlignment="1">
      <alignment vertical="center" wrapText="1"/>
    </xf>
    <xf numFmtId="44" fontId="7" fillId="0" borderId="0" xfId="0" applyNumberFormat="1" applyFont="1" applyFill="1" applyBorder="1" applyAlignment="1">
      <alignment horizontal="center" vertical="center" wrapText="1"/>
    </xf>
    <xf numFmtId="44" fontId="7" fillId="0" borderId="0" xfId="5" applyNumberFormat="1" applyFont="1" applyFill="1" applyBorder="1" applyAlignment="1">
      <alignment vertical="center"/>
    </xf>
    <xf numFmtId="44" fontId="7" fillId="0" borderId="0" xfId="0" applyNumberFormat="1" applyFont="1" applyFill="1" applyBorder="1" applyAlignment="1">
      <alignment horizontal="center" vertical="center"/>
    </xf>
    <xf numFmtId="44" fontId="7" fillId="0" borderId="0" xfId="0" applyNumberFormat="1" applyFont="1" applyAlignment="1">
      <alignment vertical="center"/>
    </xf>
    <xf numFmtId="0" fontId="3" fillId="2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3" fontId="8" fillId="0" borderId="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3" fontId="7" fillId="0" borderId="0" xfId="0" applyNumberFormat="1" applyFont="1" applyFill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center" vertical="center" wrapText="1"/>
    </xf>
    <xf numFmtId="164" fontId="10" fillId="3" borderId="4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44" fontId="7" fillId="4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3" fontId="8" fillId="0" borderId="4" xfId="0" applyNumberFormat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vertical="center" wrapText="1"/>
    </xf>
    <xf numFmtId="0" fontId="8" fillId="4" borderId="4" xfId="0" applyNumberFormat="1" applyFont="1" applyFill="1" applyBorder="1" applyAlignment="1">
      <alignment horizontal="left" vertical="center" wrapText="1"/>
    </xf>
    <xf numFmtId="43" fontId="8" fillId="4" borderId="4" xfId="0" applyNumberFormat="1" applyFont="1" applyFill="1" applyBorder="1" applyAlignment="1">
      <alignment horizontal="left" vertical="center" wrapText="1"/>
    </xf>
    <xf numFmtId="44" fontId="7" fillId="4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44" fontId="7" fillId="4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3" fontId="9" fillId="0" borderId="4" xfId="0" applyNumberFormat="1" applyFont="1" applyFill="1" applyBorder="1" applyAlignment="1">
      <alignment horizontal="left" vertical="center"/>
    </xf>
    <xf numFmtId="43" fontId="8" fillId="0" borderId="4" xfId="0" applyNumberFormat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 vertical="center" wrapText="1"/>
    </xf>
    <xf numFmtId="165" fontId="9" fillId="0" borderId="4" xfId="0" applyNumberFormat="1" applyFont="1" applyFill="1" applyBorder="1" applyAlignment="1">
      <alignment vertical="center" wrapText="1"/>
    </xf>
    <xf numFmtId="43" fontId="9" fillId="0" borderId="4" xfId="0" applyNumberFormat="1" applyFont="1" applyFill="1" applyBorder="1" applyAlignment="1">
      <alignment horizontal="center" vertical="center"/>
    </xf>
    <xf numFmtId="43" fontId="8" fillId="0" borderId="4" xfId="0" applyNumberFormat="1" applyFont="1" applyFill="1" applyBorder="1" applyAlignment="1">
      <alignment horizontal="center" vertical="center"/>
    </xf>
    <xf numFmtId="164" fontId="9" fillId="0" borderId="4" xfId="1" applyFont="1" applyFill="1" applyBorder="1" applyAlignment="1">
      <alignment horizontal="left" vertical="center"/>
    </xf>
    <xf numFmtId="0" fontId="8" fillId="4" borderId="4" xfId="0" applyNumberFormat="1" applyFont="1" applyFill="1" applyBorder="1" applyAlignment="1">
      <alignment horizontal="left" vertical="center"/>
    </xf>
    <xf numFmtId="43" fontId="8" fillId="4" borderId="4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vertical="center" wrapText="1"/>
    </xf>
    <xf numFmtId="44" fontId="7" fillId="4" borderId="4" xfId="5" applyNumberFormat="1" applyFont="1" applyFill="1" applyBorder="1" applyAlignment="1">
      <alignment vertical="center" wrapText="1"/>
    </xf>
    <xf numFmtId="44" fontId="7" fillId="0" borderId="5" xfId="5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165" fontId="9" fillId="2" borderId="4" xfId="0" applyNumberFormat="1" applyFont="1" applyFill="1" applyBorder="1" applyAlignment="1">
      <alignment horizontal="left" vertical="center" wrapText="1"/>
    </xf>
    <xf numFmtId="43" fontId="8" fillId="2" borderId="4" xfId="0" applyNumberFormat="1" applyFont="1" applyFill="1" applyBorder="1" applyAlignment="1">
      <alignment vertical="center"/>
    </xf>
    <xf numFmtId="165" fontId="8" fillId="4" borderId="4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43" fontId="7" fillId="4" borderId="4" xfId="5" applyFont="1" applyFill="1" applyBorder="1" applyAlignment="1">
      <alignment horizontal="left" vertical="center"/>
    </xf>
    <xf numFmtId="165" fontId="9" fillId="0" borderId="4" xfId="0" applyNumberFormat="1" applyFont="1" applyFill="1" applyBorder="1" applyAlignment="1">
      <alignment horizontal="left" vertical="center" wrapText="1"/>
    </xf>
    <xf numFmtId="43" fontId="7" fillId="4" borderId="4" xfId="0" applyNumberFormat="1" applyFont="1" applyFill="1" applyBorder="1" applyAlignment="1">
      <alignment horizontal="left" vertical="center"/>
    </xf>
    <xf numFmtId="44" fontId="7" fillId="0" borderId="5" xfId="0" applyNumberFormat="1" applyFont="1" applyFill="1" applyBorder="1" applyAlignment="1">
      <alignment vertical="center" wrapText="1"/>
    </xf>
    <xf numFmtId="44" fontId="7" fillId="4" borderId="4" xfId="0" applyNumberFormat="1" applyFont="1" applyFill="1" applyBorder="1" applyAlignment="1">
      <alignment vertical="center"/>
    </xf>
    <xf numFmtId="44" fontId="8" fillId="0" borderId="4" xfId="0" applyNumberFormat="1" applyFont="1" applyFill="1" applyBorder="1" applyAlignment="1">
      <alignment vertical="center" wrapText="1"/>
    </xf>
    <xf numFmtId="44" fontId="10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4" fontId="12" fillId="4" borderId="4" xfId="1" applyNumberFormat="1" applyFont="1" applyFill="1" applyBorder="1" applyAlignment="1">
      <alignment vertical="center" wrapText="1"/>
    </xf>
    <xf numFmtId="44" fontId="8" fillId="4" borderId="4" xfId="0" applyNumberFormat="1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43" fontId="8" fillId="2" borderId="0" xfId="0" applyNumberFormat="1" applyFont="1" applyFill="1" applyBorder="1" applyAlignment="1">
      <alignment horizontal="left" vertical="center" wrapText="1"/>
    </xf>
    <xf numFmtId="44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164" fontId="3" fillId="0" borderId="0" xfId="1" quotePrefix="1" applyFont="1" applyAlignment="1">
      <alignment horizontal="left" vertical="center"/>
    </xf>
    <xf numFmtId="164" fontId="9" fillId="2" borderId="4" xfId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left" vertical="center" wrapText="1"/>
    </xf>
    <xf numFmtId="164" fontId="7" fillId="4" borderId="4" xfId="1" applyFont="1" applyFill="1" applyBorder="1" applyAlignment="1">
      <alignment horizontal="left" vertical="center" wrapText="1"/>
    </xf>
    <xf numFmtId="164" fontId="7" fillId="0" borderId="0" xfId="1" applyFont="1" applyFill="1" applyBorder="1" applyAlignment="1">
      <alignment horizontal="left" vertical="center" wrapText="1"/>
    </xf>
    <xf numFmtId="164" fontId="7" fillId="2" borderId="0" xfId="1" applyFont="1" applyFill="1" applyBorder="1" applyAlignment="1">
      <alignment horizontal="left" vertical="center" wrapText="1"/>
    </xf>
    <xf numFmtId="164" fontId="7" fillId="4" borderId="4" xfId="1" applyFont="1" applyFill="1" applyBorder="1" applyAlignment="1">
      <alignment horizontal="left" vertical="center"/>
    </xf>
    <xf numFmtId="164" fontId="8" fillId="0" borderId="0" xfId="1" applyFont="1" applyFill="1" applyBorder="1" applyAlignment="1">
      <alignment horizontal="left" vertical="center" wrapText="1"/>
    </xf>
    <xf numFmtId="164" fontId="12" fillId="4" borderId="4" xfId="1" applyFont="1" applyFill="1" applyBorder="1" applyAlignment="1">
      <alignment horizontal="left" vertical="center" wrapText="1"/>
    </xf>
    <xf numFmtId="164" fontId="9" fillId="2" borderId="4" xfId="1" applyFont="1" applyFill="1" applyBorder="1" applyAlignment="1">
      <alignment horizontal="left" vertical="center"/>
    </xf>
    <xf numFmtId="164" fontId="8" fillId="2" borderId="4" xfId="1" applyFont="1" applyFill="1" applyBorder="1" applyAlignment="1">
      <alignment horizontal="left" vertical="center" wrapText="1"/>
    </xf>
    <xf numFmtId="164" fontId="8" fillId="2" borderId="4" xfId="1" applyFont="1" applyFill="1" applyBorder="1" applyAlignment="1">
      <alignment horizontal="left" vertical="center"/>
    </xf>
    <xf numFmtId="164" fontId="7" fillId="0" borderId="0" xfId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 vertical="center"/>
    </xf>
    <xf numFmtId="164" fontId="12" fillId="4" borderId="4" xfId="1" applyFont="1" applyFill="1" applyBorder="1" applyAlignment="1">
      <alignment horizontal="left" vertical="center"/>
    </xf>
    <xf numFmtId="164" fontId="3" fillId="0" borderId="0" xfId="1" applyFont="1" applyAlignment="1">
      <alignment horizontal="left" vertical="center"/>
    </xf>
    <xf numFmtId="4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43" fontId="8" fillId="2" borderId="4" xfId="0" applyNumberFormat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center" vertical="center" wrapText="1"/>
    </xf>
    <xf numFmtId="164" fontId="7" fillId="4" borderId="4" xfId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164" fontId="3" fillId="0" borderId="0" xfId="1" quotePrefix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164" fontId="9" fillId="2" borderId="4" xfId="1" applyFont="1" applyFill="1" applyBorder="1" applyAlignment="1">
      <alignment horizontal="center" vertical="center" wrapText="1"/>
    </xf>
    <xf numFmtId="164" fontId="7" fillId="4" borderId="4" xfId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 wrapText="1"/>
    </xf>
    <xf numFmtId="164" fontId="12" fillId="4" borderId="4" xfId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 wrapText="1"/>
    </xf>
    <xf numFmtId="164" fontId="8" fillId="2" borderId="4" xfId="1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164" fontId="8" fillId="0" borderId="4" xfId="1" applyFont="1" applyFill="1" applyBorder="1" applyAlignment="1">
      <alignment horizontal="center" vertical="center"/>
    </xf>
    <xf numFmtId="164" fontId="12" fillId="4" borderId="4" xfId="1" applyFont="1" applyFill="1" applyBorder="1" applyAlignment="1">
      <alignment horizontal="center" vertical="center"/>
    </xf>
    <xf numFmtId="164" fontId="8" fillId="0" borderId="0" xfId="1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4" fontId="8" fillId="0" borderId="4" xfId="1" applyFont="1" applyBorder="1" applyAlignment="1">
      <alignment horizontal="left" vertical="center"/>
    </xf>
    <xf numFmtId="0" fontId="8" fillId="2" borderId="7" xfId="0" applyFont="1" applyFill="1" applyBorder="1" applyAlignment="1">
      <alignment vertical="center" wrapText="1"/>
    </xf>
    <xf numFmtId="165" fontId="8" fillId="2" borderId="4" xfId="0" applyNumberFormat="1" applyFont="1" applyFill="1" applyBorder="1" applyAlignment="1">
      <alignment horizontal="left" vertical="center" wrapText="1"/>
    </xf>
    <xf numFmtId="164" fontId="8" fillId="2" borderId="4" xfId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4" fontId="9" fillId="0" borderId="0" xfId="1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/>
    </xf>
    <xf numFmtId="164" fontId="9" fillId="0" borderId="6" xfId="1" applyFont="1" applyFill="1" applyBorder="1" applyAlignment="1">
      <alignment horizontal="left" vertical="center"/>
    </xf>
    <xf numFmtId="43" fontId="8" fillId="2" borderId="4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43" fontId="9" fillId="2" borderId="4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164" fontId="3" fillId="0" borderId="0" xfId="1" applyFont="1" applyFill="1" applyAlignment="1">
      <alignment vertical="center"/>
    </xf>
    <xf numFmtId="164" fontId="9" fillId="2" borderId="4" xfId="1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 wrapText="1"/>
    </xf>
    <xf numFmtId="43" fontId="8" fillId="2" borderId="4" xfId="0" applyNumberFormat="1" applyFont="1" applyFill="1" applyBorder="1" applyAlignment="1">
      <alignment horizontal="center" vertical="center"/>
    </xf>
    <xf numFmtId="44" fontId="8" fillId="2" borderId="4" xfId="0" applyNumberFormat="1" applyFont="1" applyFill="1" applyBorder="1" applyAlignment="1">
      <alignment vertical="center" wrapText="1"/>
    </xf>
    <xf numFmtId="164" fontId="9" fillId="2" borderId="4" xfId="1" applyFont="1" applyFill="1" applyBorder="1" applyAlignment="1">
      <alignment horizontal="right" vertical="center" wrapText="1"/>
    </xf>
    <xf numFmtId="44" fontId="9" fillId="2" borderId="4" xfId="1" applyNumberFormat="1" applyFont="1" applyFill="1" applyBorder="1" applyAlignment="1">
      <alignment horizontal="left" vertical="center"/>
    </xf>
    <xf numFmtId="164" fontId="8" fillId="0" borderId="4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4" fontId="14" fillId="3" borderId="10" xfId="1" applyFont="1" applyFill="1" applyBorder="1" applyAlignment="1">
      <alignment horizontal="center" vertical="center"/>
    </xf>
    <xf numFmtId="164" fontId="14" fillId="3" borderId="11" xfId="1" applyFont="1" applyFill="1" applyBorder="1" applyAlignment="1">
      <alignment horizontal="center" vertical="center"/>
    </xf>
    <xf numFmtId="164" fontId="14" fillId="3" borderId="6" xfId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164" fontId="14" fillId="3" borderId="8" xfId="1" applyFont="1" applyFill="1" applyBorder="1" applyAlignment="1">
      <alignment horizontal="center" vertical="center"/>
    </xf>
    <xf numFmtId="164" fontId="14" fillId="3" borderId="9" xfId="1" applyFont="1" applyFill="1" applyBorder="1" applyAlignment="1">
      <alignment horizontal="center" vertical="center"/>
    </xf>
    <xf numFmtId="0" fontId="10" fillId="3" borderId="10" xfId="5" applyNumberFormat="1" applyFont="1" applyFill="1" applyBorder="1" applyAlignment="1">
      <alignment horizontal="center" vertical="center" wrapText="1"/>
    </xf>
    <xf numFmtId="0" fontId="10" fillId="3" borderId="11" xfId="5" applyNumberFormat="1" applyFont="1" applyFill="1" applyBorder="1" applyAlignment="1">
      <alignment horizontal="center" vertical="center" wrapText="1"/>
    </xf>
    <xf numFmtId="0" fontId="10" fillId="3" borderId="6" xfId="5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</cellXfs>
  <cellStyles count="8">
    <cellStyle name="Moeda" xfId="1" builtinId="4"/>
    <cellStyle name="Normal" xfId="0" builtinId="0"/>
    <cellStyle name="Normal 2" xfId="2"/>
    <cellStyle name="Normal 2 2 2" xfId="3"/>
    <cellStyle name="Normal 3" xfId="4"/>
    <cellStyle name="Separador de milhares" xfId="5" builtinId="3"/>
    <cellStyle name="Separador de milhares 2" xfId="6"/>
    <cellStyle name="Separador de milhares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0</xdr:col>
      <xdr:colOff>1404452</xdr:colOff>
      <xdr:row>5</xdr:row>
      <xdr:rowOff>161925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"/>
          <a:ext cx="1280627" cy="952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0</xdr:col>
      <xdr:colOff>1404452</xdr:colOff>
      <xdr:row>5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"/>
          <a:ext cx="1280627" cy="952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65558"/>
  <sheetViews>
    <sheetView showGridLines="0" tabSelected="1" topLeftCell="I7" zoomScaleSheetLayoutView="80" workbookViewId="0">
      <pane ySplit="1" topLeftCell="A200" activePane="bottomLeft" state="frozen"/>
      <selection activeCell="A7" sqref="A7"/>
      <selection pane="bottomLeft" activeCell="A60" sqref="A60"/>
    </sheetView>
  </sheetViews>
  <sheetFormatPr defaultRowHeight="13.5" customHeight="1"/>
  <cols>
    <col min="1" max="1" width="40.28515625" style="6" customWidth="1"/>
    <col min="2" max="2" width="18.28515625" style="5" bestFit="1" customWidth="1"/>
    <col min="3" max="3" width="36.85546875" style="33" customWidth="1"/>
    <col min="4" max="6" width="11.85546875" style="115" bestFit="1" customWidth="1"/>
    <col min="7" max="9" width="12.140625" style="115" bestFit="1" customWidth="1"/>
    <col min="10" max="10" width="14.140625" style="115" bestFit="1" customWidth="1"/>
    <col min="11" max="11" width="11.28515625" style="142" bestFit="1" customWidth="1"/>
    <col min="12" max="12" width="14.140625" style="115" bestFit="1" customWidth="1"/>
    <col min="13" max="14" width="11.85546875" style="115" bestFit="1" customWidth="1"/>
    <col min="15" max="15" width="14.28515625" style="115" customWidth="1"/>
    <col min="16" max="16" width="13.85546875" style="21" bestFit="1" customWidth="1"/>
    <col min="17" max="17" width="28" style="3" customWidth="1"/>
    <col min="18" max="16384" width="9.140625" style="3"/>
  </cols>
  <sheetData>
    <row r="1" spans="1:27" ht="13.5" customHeight="1">
      <c r="F1" s="100" t="s">
        <v>197</v>
      </c>
      <c r="G1" s="100"/>
      <c r="H1" s="100"/>
      <c r="I1" s="100"/>
      <c r="J1" s="100"/>
      <c r="K1" s="126"/>
      <c r="L1" s="100"/>
      <c r="M1" s="100"/>
      <c r="N1" s="100"/>
      <c r="O1" s="100"/>
    </row>
    <row r="2" spans="1:27" ht="13.5" customHeight="1">
      <c r="A2" s="165" t="s">
        <v>168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27" ht="11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27" ht="10.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27" ht="14.2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27" ht="13.5" customHeight="1">
      <c r="D6" s="169" t="s">
        <v>280</v>
      </c>
      <c r="E6" s="170"/>
      <c r="F6" s="171"/>
      <c r="G6" s="173" t="s">
        <v>281</v>
      </c>
      <c r="H6" s="174"/>
      <c r="I6" s="174"/>
      <c r="J6" s="116"/>
      <c r="K6" s="127"/>
      <c r="L6" s="116"/>
      <c r="M6" s="116"/>
      <c r="N6" s="116"/>
      <c r="O6" s="116"/>
    </row>
    <row r="7" spans="1:27" s="117" customFormat="1" ht="13.5" customHeight="1">
      <c r="A7" s="159" t="s">
        <v>8</v>
      </c>
      <c r="B7" s="38" t="s">
        <v>20</v>
      </c>
      <c r="C7" s="99" t="s">
        <v>9</v>
      </c>
      <c r="D7" s="39" t="s">
        <v>2</v>
      </c>
      <c r="E7" s="39" t="s">
        <v>1</v>
      </c>
      <c r="F7" s="39" t="s">
        <v>10</v>
      </c>
      <c r="G7" s="39" t="s">
        <v>11</v>
      </c>
      <c r="H7" s="39" t="s">
        <v>283</v>
      </c>
      <c r="I7" s="39" t="s">
        <v>286</v>
      </c>
      <c r="J7" s="39" t="s">
        <v>287</v>
      </c>
      <c r="K7" s="39" t="s">
        <v>288</v>
      </c>
      <c r="L7" s="39" t="s">
        <v>289</v>
      </c>
      <c r="M7" s="39" t="s">
        <v>290</v>
      </c>
      <c r="N7" s="39" t="s">
        <v>291</v>
      </c>
      <c r="O7" s="39" t="s">
        <v>292</v>
      </c>
      <c r="P7" s="90" t="s">
        <v>125</v>
      </c>
    </row>
    <row r="8" spans="1:27" s="28" customFormat="1" ht="13.5" customHeight="1">
      <c r="A8" s="172" t="s">
        <v>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s="2" customFormat="1" ht="13.5" customHeight="1">
      <c r="A9" s="40" t="s">
        <v>258</v>
      </c>
      <c r="B9" s="41" t="s">
        <v>87</v>
      </c>
      <c r="C9" s="40" t="s">
        <v>126</v>
      </c>
      <c r="D9" s="110">
        <v>6792.41</v>
      </c>
      <c r="E9" s="101">
        <v>6792.41</v>
      </c>
      <c r="F9" s="58" t="s">
        <v>199</v>
      </c>
      <c r="G9" s="58" t="s">
        <v>199</v>
      </c>
      <c r="H9" s="58" t="s">
        <v>199</v>
      </c>
      <c r="I9" s="58" t="s">
        <v>199</v>
      </c>
      <c r="J9" s="58" t="s">
        <v>199</v>
      </c>
      <c r="K9" s="121" t="s">
        <v>199</v>
      </c>
      <c r="L9" s="58" t="s">
        <v>199</v>
      </c>
      <c r="M9" s="58" t="s">
        <v>199</v>
      </c>
      <c r="N9" s="58" t="s">
        <v>199</v>
      </c>
      <c r="O9" s="58" t="s">
        <v>199</v>
      </c>
      <c r="P9" s="42">
        <f>SUM(D9:O9)</f>
        <v>13584.82</v>
      </c>
    </row>
    <row r="10" spans="1:27" s="2" customFormat="1" ht="13.5" customHeight="1">
      <c r="A10" s="40" t="s">
        <v>259</v>
      </c>
      <c r="B10" s="41" t="s">
        <v>88</v>
      </c>
      <c r="C10" s="40" t="s">
        <v>127</v>
      </c>
      <c r="D10" s="110">
        <v>300</v>
      </c>
      <c r="E10" s="101">
        <v>300</v>
      </c>
      <c r="F10" s="101">
        <v>300</v>
      </c>
      <c r="G10" s="101">
        <v>319.05</v>
      </c>
      <c r="H10" s="101">
        <v>319.05</v>
      </c>
      <c r="I10" s="101">
        <v>319.05</v>
      </c>
      <c r="J10" s="101">
        <v>319.05</v>
      </c>
      <c r="K10" s="128">
        <v>319.05</v>
      </c>
      <c r="L10" s="128">
        <v>319.05</v>
      </c>
      <c r="M10" s="101">
        <v>319.05</v>
      </c>
      <c r="N10" s="101">
        <v>319.05</v>
      </c>
      <c r="O10" s="101">
        <v>319.05</v>
      </c>
      <c r="P10" s="42">
        <f t="shared" ref="P10:P15" si="0">SUM(D10:O10)</f>
        <v>3771.4500000000007</v>
      </c>
    </row>
    <row r="11" spans="1:27" s="124" customFormat="1" ht="13.5" customHeight="1">
      <c r="A11" s="74" t="s">
        <v>282</v>
      </c>
      <c r="B11" s="41" t="s">
        <v>89</v>
      </c>
      <c r="C11" s="152" t="s">
        <v>128</v>
      </c>
      <c r="D11" s="110">
        <v>129.29</v>
      </c>
      <c r="E11" s="110">
        <v>0</v>
      </c>
      <c r="F11" s="110">
        <v>0</v>
      </c>
      <c r="G11" s="101">
        <v>129.29</v>
      </c>
      <c r="H11" s="110">
        <v>0</v>
      </c>
      <c r="I11" s="110">
        <v>64.900000000000006</v>
      </c>
      <c r="J11" s="110">
        <v>0</v>
      </c>
      <c r="K11" s="110">
        <v>0</v>
      </c>
      <c r="L11" s="110">
        <v>0</v>
      </c>
      <c r="M11" s="110">
        <v>147.38999999999999</v>
      </c>
      <c r="N11" s="110">
        <v>1232.8800000000001</v>
      </c>
      <c r="O11" s="110">
        <v>120</v>
      </c>
      <c r="P11" s="42">
        <f>SUM(D11:O11)</f>
        <v>1823.75</v>
      </c>
    </row>
    <row r="12" spans="1:27" s="2" customFormat="1" ht="13.5" customHeight="1">
      <c r="A12" s="74" t="s">
        <v>260</v>
      </c>
      <c r="B12" s="43" t="s">
        <v>158</v>
      </c>
      <c r="C12" s="44" t="s">
        <v>159</v>
      </c>
      <c r="D12" s="58">
        <v>844.2</v>
      </c>
      <c r="E12" s="102">
        <v>844.2</v>
      </c>
      <c r="F12" s="102">
        <v>844.2</v>
      </c>
      <c r="G12" s="102">
        <v>844.2</v>
      </c>
      <c r="H12" s="102">
        <v>844.2</v>
      </c>
      <c r="I12" s="102">
        <v>844.2</v>
      </c>
      <c r="J12" s="102">
        <v>844.2</v>
      </c>
      <c r="K12" s="45">
        <v>844.2</v>
      </c>
      <c r="L12" s="58">
        <v>844.2</v>
      </c>
      <c r="M12" s="102">
        <v>885.06</v>
      </c>
      <c r="N12" s="102">
        <v>885.06</v>
      </c>
      <c r="O12" s="102">
        <v>885.06</v>
      </c>
      <c r="P12" s="42">
        <f t="shared" si="0"/>
        <v>10252.979999999998</v>
      </c>
    </row>
    <row r="13" spans="1:27" s="2" customFormat="1" ht="13.5" customHeight="1">
      <c r="A13" s="74" t="s">
        <v>261</v>
      </c>
      <c r="B13" s="45" t="s">
        <v>198</v>
      </c>
      <c r="C13" s="40" t="s">
        <v>126</v>
      </c>
      <c r="D13" s="58">
        <v>0</v>
      </c>
      <c r="E13" s="58">
        <v>0</v>
      </c>
      <c r="F13" s="102">
        <v>17766.66</v>
      </c>
      <c r="G13" s="101">
        <v>22032.61</v>
      </c>
      <c r="H13" s="101">
        <v>19953.330000000002</v>
      </c>
      <c r="I13" s="101">
        <v>19953.330000000002</v>
      </c>
      <c r="J13" s="101">
        <v>13953.3</v>
      </c>
      <c r="K13" s="121">
        <v>8120</v>
      </c>
      <c r="L13" s="110">
        <v>6100</v>
      </c>
      <c r="M13" s="101">
        <v>6100</v>
      </c>
      <c r="N13" s="101">
        <v>6100</v>
      </c>
      <c r="O13" s="101">
        <v>6100</v>
      </c>
      <c r="P13" s="42">
        <f t="shared" si="0"/>
        <v>126179.23000000001</v>
      </c>
    </row>
    <row r="14" spans="1:27" s="2" customFormat="1" ht="13.5" customHeight="1">
      <c r="A14" s="40" t="s">
        <v>253</v>
      </c>
      <c r="B14" s="43" t="s">
        <v>102</v>
      </c>
      <c r="C14" s="46" t="s">
        <v>103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42">
        <f>SUM(D14:O14)</f>
        <v>0</v>
      </c>
    </row>
    <row r="15" spans="1:27" ht="13.5" customHeight="1">
      <c r="A15" s="47" t="s">
        <v>0</v>
      </c>
      <c r="B15" s="48"/>
      <c r="C15" s="49"/>
      <c r="D15" s="103">
        <f>SUM(D9:D14)</f>
        <v>8065.9</v>
      </c>
      <c r="E15" s="103">
        <f>SUM(E9:E14)</f>
        <v>7936.61</v>
      </c>
      <c r="F15" s="103">
        <f>SUM(F10:F14)</f>
        <v>18910.86</v>
      </c>
      <c r="G15" s="103">
        <f>SUM(G9:G14)</f>
        <v>23325.15</v>
      </c>
      <c r="H15" s="103">
        <f>SUM(H10:H14)</f>
        <v>21116.58</v>
      </c>
      <c r="I15" s="103">
        <f>SUM(I9:I14)</f>
        <v>21181.480000000003</v>
      </c>
      <c r="J15" s="103">
        <f>SUM(J9:J14)</f>
        <v>15116.55</v>
      </c>
      <c r="K15" s="129">
        <f>SUM(K9:K13)</f>
        <v>9283.25</v>
      </c>
      <c r="L15" s="103">
        <f t="shared" ref="L15:O15" si="1">SUM(L9:L14)</f>
        <v>7263.25</v>
      </c>
      <c r="M15" s="103">
        <f t="shared" si="1"/>
        <v>7451.5</v>
      </c>
      <c r="N15" s="103">
        <f t="shared" si="1"/>
        <v>8536.99</v>
      </c>
      <c r="O15" s="103">
        <f t="shared" si="1"/>
        <v>7424.11</v>
      </c>
      <c r="P15" s="42">
        <f t="shared" si="0"/>
        <v>155612.22999999998</v>
      </c>
    </row>
    <row r="16" spans="1:27" ht="13.5" customHeight="1">
      <c r="A16" s="30"/>
      <c r="B16" s="7"/>
      <c r="C16" s="34"/>
      <c r="D16" s="104"/>
      <c r="E16" s="104"/>
      <c r="F16" s="104"/>
      <c r="G16" s="104"/>
      <c r="H16" s="104"/>
      <c r="I16" s="104"/>
      <c r="J16" s="104"/>
      <c r="K16" s="130"/>
      <c r="L16" s="104"/>
      <c r="M16" s="104"/>
      <c r="N16" s="104"/>
      <c r="O16" s="104"/>
      <c r="P16" s="22"/>
    </row>
    <row r="17" spans="1:17" ht="13.5" customHeight="1">
      <c r="A17" s="166" t="s">
        <v>236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8"/>
    </row>
    <row r="18" spans="1:17" s="2" customFormat="1" ht="13.5" customHeight="1">
      <c r="A18" s="51" t="s">
        <v>22</v>
      </c>
      <c r="B18" s="52" t="s">
        <v>23</v>
      </c>
      <c r="C18" s="53" t="s">
        <v>26</v>
      </c>
      <c r="D18" s="58">
        <f>4877.81+8078.92</f>
        <v>12956.73</v>
      </c>
      <c r="E18" s="102">
        <f>6257.1+11366.86</f>
        <v>17623.96</v>
      </c>
      <c r="F18" s="102">
        <v>12305.46</v>
      </c>
      <c r="G18" s="101">
        <v>0</v>
      </c>
      <c r="H18" s="101">
        <v>0</v>
      </c>
      <c r="I18" s="101">
        <v>0</v>
      </c>
      <c r="J18" s="101">
        <v>0</v>
      </c>
      <c r="K18" s="128">
        <v>0</v>
      </c>
      <c r="L18" s="101">
        <v>8880.59</v>
      </c>
      <c r="M18" s="101">
        <f>5209.12+8914.81</f>
        <v>14123.93</v>
      </c>
      <c r="N18" s="101">
        <v>17145.02</v>
      </c>
      <c r="O18" s="101">
        <f>5065.19+9522.34</f>
        <v>14587.529999999999</v>
      </c>
      <c r="P18" s="54">
        <f t="shared" ref="P18:P33" si="2">SUM(D18:O18)</f>
        <v>97623.219999999987</v>
      </c>
    </row>
    <row r="19" spans="1:17" s="2" customFormat="1" ht="13.5" customHeight="1">
      <c r="A19" s="51" t="s">
        <v>30</v>
      </c>
      <c r="B19" s="55" t="s">
        <v>32</v>
      </c>
      <c r="C19" s="56" t="s">
        <v>31</v>
      </c>
      <c r="D19" s="58">
        <v>24922.39</v>
      </c>
      <c r="E19" s="102">
        <v>25248</v>
      </c>
      <c r="F19" s="102">
        <v>15324.92</v>
      </c>
      <c r="G19" s="101">
        <v>0</v>
      </c>
      <c r="H19" s="101">
        <v>0</v>
      </c>
      <c r="I19" s="101">
        <v>0</v>
      </c>
      <c r="J19" s="101">
        <v>0</v>
      </c>
      <c r="K19" s="128">
        <v>0</v>
      </c>
      <c r="L19" s="101">
        <v>18914.72</v>
      </c>
      <c r="M19" s="101">
        <v>16733.439999999999</v>
      </c>
      <c r="N19" s="101">
        <v>20935.72</v>
      </c>
      <c r="O19" s="101">
        <v>19082.47</v>
      </c>
      <c r="P19" s="54">
        <f t="shared" si="2"/>
        <v>141161.66</v>
      </c>
    </row>
    <row r="20" spans="1:17" s="2" customFormat="1" ht="13.5" customHeight="1">
      <c r="A20" s="51" t="s">
        <v>147</v>
      </c>
      <c r="B20" s="52" t="s">
        <v>153</v>
      </c>
      <c r="C20" s="57" t="s">
        <v>31</v>
      </c>
      <c r="D20" s="58">
        <v>17840.86</v>
      </c>
      <c r="E20" s="102">
        <v>14980.63</v>
      </c>
      <c r="F20" s="102">
        <v>10004.08</v>
      </c>
      <c r="G20" s="101">
        <v>0</v>
      </c>
      <c r="H20" s="101">
        <v>0</v>
      </c>
      <c r="I20" s="101">
        <v>0</v>
      </c>
      <c r="J20" s="101">
        <v>0</v>
      </c>
      <c r="K20" s="128">
        <v>0</v>
      </c>
      <c r="L20" s="101">
        <v>11105.75</v>
      </c>
      <c r="M20" s="101">
        <v>9303.26</v>
      </c>
      <c r="N20" s="101">
        <v>12833.62</v>
      </c>
      <c r="O20" s="101">
        <v>12657.43</v>
      </c>
      <c r="P20" s="54">
        <f t="shared" si="2"/>
        <v>88725.63</v>
      </c>
    </row>
    <row r="21" spans="1:17" s="2" customFormat="1" ht="13.5" customHeight="1">
      <c r="A21" s="51" t="s">
        <v>27</v>
      </c>
      <c r="B21" s="52" t="s">
        <v>29</v>
      </c>
      <c r="C21" s="57" t="s">
        <v>28</v>
      </c>
      <c r="D21" s="58">
        <v>3089.46</v>
      </c>
      <c r="E21" s="102">
        <v>953.46</v>
      </c>
      <c r="F21" s="102">
        <v>820.2</v>
      </c>
      <c r="G21" s="101">
        <v>0</v>
      </c>
      <c r="H21" s="101">
        <v>0</v>
      </c>
      <c r="I21" s="101">
        <v>0</v>
      </c>
      <c r="J21" s="101">
        <v>0</v>
      </c>
      <c r="K21" s="128">
        <v>0</v>
      </c>
      <c r="L21" s="101">
        <v>1730.29</v>
      </c>
      <c r="M21" s="101">
        <v>820.8</v>
      </c>
      <c r="N21" s="101">
        <v>2001.5</v>
      </c>
      <c r="O21" s="101">
        <v>1657</v>
      </c>
      <c r="P21" s="54">
        <f t="shared" si="2"/>
        <v>11072.71</v>
      </c>
    </row>
    <row r="22" spans="1:17" s="2" customFormat="1" ht="13.5" customHeight="1">
      <c r="A22" s="51" t="s">
        <v>308</v>
      </c>
      <c r="B22" s="119" t="s">
        <v>320</v>
      </c>
      <c r="C22" s="155" t="s">
        <v>255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101">
        <v>4302.1000000000004</v>
      </c>
      <c r="M22" s="101">
        <v>2206.1999999999998</v>
      </c>
      <c r="N22" s="101">
        <v>9455.6200000000008</v>
      </c>
      <c r="O22" s="162" t="s">
        <v>326</v>
      </c>
      <c r="P22" s="54">
        <f t="shared" si="2"/>
        <v>15963.920000000002</v>
      </c>
    </row>
    <row r="23" spans="1:17" s="2" customFormat="1" ht="13.5" customHeight="1">
      <c r="A23" s="51" t="s">
        <v>121</v>
      </c>
      <c r="B23" s="52" t="s">
        <v>123</v>
      </c>
      <c r="C23" s="53" t="s">
        <v>122</v>
      </c>
      <c r="D23" s="58">
        <v>9839</v>
      </c>
      <c r="E23" s="102">
        <v>10470</v>
      </c>
      <c r="F23" s="102">
        <v>9750</v>
      </c>
      <c r="G23" s="101">
        <v>0</v>
      </c>
      <c r="H23" s="101">
        <v>0</v>
      </c>
      <c r="I23" s="101">
        <v>0</v>
      </c>
      <c r="J23" s="101">
        <v>0</v>
      </c>
      <c r="K23" s="121" t="s">
        <v>199</v>
      </c>
      <c r="L23" s="101" t="s">
        <v>199</v>
      </c>
      <c r="M23" s="58" t="s">
        <v>199</v>
      </c>
      <c r="N23" s="58" t="s">
        <v>199</v>
      </c>
      <c r="O23" s="58" t="s">
        <v>199</v>
      </c>
      <c r="P23" s="54">
        <f t="shared" si="2"/>
        <v>30059</v>
      </c>
      <c r="Q23" s="1"/>
    </row>
    <row r="24" spans="1:17" s="2" customFormat="1" ht="13.5" customHeight="1">
      <c r="A24" s="51" t="s">
        <v>150</v>
      </c>
      <c r="B24" s="52" t="s">
        <v>24</v>
      </c>
      <c r="C24" s="53" t="s">
        <v>25</v>
      </c>
      <c r="D24" s="58">
        <v>12293.71</v>
      </c>
      <c r="E24" s="102">
        <v>9246.2199999999993</v>
      </c>
      <c r="F24" s="102">
        <v>6331.44</v>
      </c>
      <c r="G24" s="101">
        <v>0</v>
      </c>
      <c r="H24" s="101">
        <v>0</v>
      </c>
      <c r="I24" s="101">
        <v>0</v>
      </c>
      <c r="J24" s="101">
        <v>0</v>
      </c>
      <c r="K24" s="128">
        <v>0</v>
      </c>
      <c r="L24" s="101">
        <v>3862.83</v>
      </c>
      <c r="M24" s="101">
        <v>6175.43</v>
      </c>
      <c r="N24" s="101">
        <v>3986.96</v>
      </c>
      <c r="O24" s="101">
        <v>5570.38</v>
      </c>
      <c r="P24" s="54">
        <f t="shared" si="2"/>
        <v>47466.969999999994</v>
      </c>
    </row>
    <row r="25" spans="1:17" s="2" customFormat="1" ht="13.5" customHeight="1">
      <c r="A25" s="46" t="s">
        <v>144</v>
      </c>
      <c r="B25" s="52" t="s">
        <v>145</v>
      </c>
      <c r="C25" s="53" t="s">
        <v>25</v>
      </c>
      <c r="D25" s="58">
        <v>35649.81</v>
      </c>
      <c r="E25" s="102">
        <v>34401.25</v>
      </c>
      <c r="F25" s="102">
        <v>33367.93</v>
      </c>
      <c r="G25" s="101">
        <v>0</v>
      </c>
      <c r="H25" s="101">
        <v>0</v>
      </c>
      <c r="I25" s="101">
        <v>0</v>
      </c>
      <c r="J25" s="101">
        <v>0</v>
      </c>
      <c r="K25" s="128">
        <v>0</v>
      </c>
      <c r="L25" s="101">
        <v>40056.160000000003</v>
      </c>
      <c r="M25" s="101">
        <v>124243.02</v>
      </c>
      <c r="N25" s="101">
        <v>169092.81</v>
      </c>
      <c r="O25" s="101">
        <v>141071.41</v>
      </c>
      <c r="P25" s="54">
        <f t="shared" si="2"/>
        <v>577882.39</v>
      </c>
      <c r="Q25" s="4"/>
    </row>
    <row r="26" spans="1:17" s="2" customFormat="1" ht="13.5" customHeight="1">
      <c r="A26" s="69" t="s">
        <v>180</v>
      </c>
      <c r="B26" s="52" t="s">
        <v>181</v>
      </c>
      <c r="C26" s="57" t="s">
        <v>33</v>
      </c>
      <c r="D26" s="58">
        <v>0</v>
      </c>
      <c r="E26" s="58" t="s">
        <v>199</v>
      </c>
      <c r="F26" s="58" t="s">
        <v>199</v>
      </c>
      <c r="G26" s="58" t="s">
        <v>199</v>
      </c>
      <c r="H26" s="58" t="s">
        <v>199</v>
      </c>
      <c r="I26" s="58" t="s">
        <v>199</v>
      </c>
      <c r="J26" s="58" t="s">
        <v>199</v>
      </c>
      <c r="K26" s="121" t="s">
        <v>199</v>
      </c>
      <c r="L26" s="101" t="s">
        <v>199</v>
      </c>
      <c r="M26" s="58" t="s">
        <v>199</v>
      </c>
      <c r="N26" s="58" t="s">
        <v>199</v>
      </c>
      <c r="O26" s="58" t="s">
        <v>199</v>
      </c>
      <c r="P26" s="54">
        <f t="shared" si="2"/>
        <v>0</v>
      </c>
      <c r="Q26" s="4"/>
    </row>
    <row r="27" spans="1:17" s="2" customFormat="1" ht="13.5" customHeight="1">
      <c r="A27" s="59" t="s">
        <v>306</v>
      </c>
      <c r="B27" s="153" t="s">
        <v>318</v>
      </c>
      <c r="C27" s="154" t="s">
        <v>319</v>
      </c>
      <c r="D27" s="113">
        <v>0</v>
      </c>
      <c r="E27" s="62">
        <v>0</v>
      </c>
      <c r="F27" s="62">
        <v>0</v>
      </c>
      <c r="G27" s="109">
        <v>0</v>
      </c>
      <c r="H27" s="101">
        <v>0</v>
      </c>
      <c r="I27" s="101">
        <v>0</v>
      </c>
      <c r="J27" s="101">
        <v>0</v>
      </c>
      <c r="K27" s="128">
        <v>0</v>
      </c>
      <c r="L27" s="101">
        <v>8946</v>
      </c>
      <c r="M27" s="101">
        <v>28998</v>
      </c>
      <c r="N27" s="101">
        <v>25056</v>
      </c>
      <c r="O27" s="101">
        <v>45952</v>
      </c>
      <c r="P27" s="54">
        <f t="shared" si="2"/>
        <v>108952</v>
      </c>
    </row>
    <row r="28" spans="1:17" s="2" customFormat="1" ht="13.5" customHeight="1">
      <c r="A28" s="51" t="s">
        <v>237</v>
      </c>
      <c r="B28" s="52" t="s">
        <v>83</v>
      </c>
      <c r="C28" s="57" t="s">
        <v>84</v>
      </c>
      <c r="D28" s="58">
        <v>4937.4799999999996</v>
      </c>
      <c r="E28" s="102">
        <v>13543.92</v>
      </c>
      <c r="F28" s="58">
        <v>0</v>
      </c>
      <c r="G28" s="101">
        <v>0</v>
      </c>
      <c r="H28" s="101">
        <v>0</v>
      </c>
      <c r="I28" s="101">
        <v>0</v>
      </c>
      <c r="J28" s="101">
        <v>0</v>
      </c>
      <c r="K28" s="128">
        <v>0</v>
      </c>
      <c r="L28" s="101">
        <v>3704.24</v>
      </c>
      <c r="M28" s="101">
        <v>4757.58</v>
      </c>
      <c r="N28" s="101">
        <v>7122.76</v>
      </c>
      <c r="O28" s="101">
        <v>2712.53</v>
      </c>
      <c r="P28" s="54">
        <f t="shared" si="2"/>
        <v>36778.51</v>
      </c>
    </row>
    <row r="29" spans="1:17" s="2" customFormat="1" ht="13.5" customHeight="1">
      <c r="A29" s="51" t="s">
        <v>330</v>
      </c>
      <c r="B29" s="52" t="s">
        <v>324</v>
      </c>
      <c r="C29" s="57" t="s">
        <v>325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101" t="s">
        <v>326</v>
      </c>
      <c r="N29" s="101">
        <v>1127.1600000000001</v>
      </c>
      <c r="O29" s="101">
        <v>751.44</v>
      </c>
      <c r="P29" s="54">
        <f t="shared" si="2"/>
        <v>1878.6000000000001</v>
      </c>
    </row>
    <row r="30" spans="1:17" s="2" customFormat="1" ht="13.5" customHeight="1">
      <c r="A30" s="59" t="s">
        <v>182</v>
      </c>
      <c r="B30" s="60" t="s">
        <v>183</v>
      </c>
      <c r="C30" s="57" t="s">
        <v>184</v>
      </c>
      <c r="D30" s="113">
        <v>3640.68</v>
      </c>
      <c r="E30" s="62">
        <v>4293.0600000000004</v>
      </c>
      <c r="F30" s="62">
        <v>2442.3200000000002</v>
      </c>
      <c r="G30" s="109">
        <v>0</v>
      </c>
      <c r="H30" s="101">
        <v>0</v>
      </c>
      <c r="I30" s="101">
        <v>0</v>
      </c>
      <c r="J30" s="101">
        <v>0</v>
      </c>
      <c r="K30" s="128">
        <v>0</v>
      </c>
      <c r="L30" s="101">
        <v>5191.12</v>
      </c>
      <c r="M30" s="101">
        <v>5316.36</v>
      </c>
      <c r="N30" s="101">
        <v>3077.1</v>
      </c>
      <c r="O30" s="101">
        <v>8557.5400000000009</v>
      </c>
      <c r="P30" s="54">
        <f t="shared" si="2"/>
        <v>32518.18</v>
      </c>
    </row>
    <row r="31" spans="1:17" s="2" customFormat="1" ht="13.5" customHeight="1">
      <c r="A31" s="59" t="s">
        <v>148</v>
      </c>
      <c r="B31" s="60" t="s">
        <v>152</v>
      </c>
      <c r="C31" s="57" t="s">
        <v>33</v>
      </c>
      <c r="D31" s="113">
        <v>2254.3200000000002</v>
      </c>
      <c r="E31" s="62">
        <v>2254.3200000000002</v>
      </c>
      <c r="F31" s="62">
        <v>2185.9</v>
      </c>
      <c r="G31" s="109">
        <v>0</v>
      </c>
      <c r="H31" s="101">
        <v>0</v>
      </c>
      <c r="I31" s="101">
        <v>0</v>
      </c>
      <c r="J31" s="101">
        <v>0</v>
      </c>
      <c r="K31" s="128">
        <v>0</v>
      </c>
      <c r="L31" s="101">
        <v>1127.1600000000001</v>
      </c>
      <c r="M31" s="101">
        <v>1158.47</v>
      </c>
      <c r="N31" s="101">
        <v>1127.1600000000001</v>
      </c>
      <c r="O31" s="101">
        <v>2035.15</v>
      </c>
      <c r="P31" s="54">
        <f t="shared" si="2"/>
        <v>12142.48</v>
      </c>
    </row>
    <row r="32" spans="1:17" s="2" customFormat="1" ht="13.5" customHeight="1">
      <c r="A32" s="59" t="s">
        <v>60</v>
      </c>
      <c r="B32" s="60" t="s">
        <v>62</v>
      </c>
      <c r="C32" s="57" t="s">
        <v>61</v>
      </c>
      <c r="D32" s="113">
        <v>4854.05</v>
      </c>
      <c r="E32" s="62">
        <v>5830.84</v>
      </c>
      <c r="F32" s="62">
        <v>5200.55</v>
      </c>
      <c r="G32" s="109">
        <v>0</v>
      </c>
      <c r="H32" s="101">
        <v>0</v>
      </c>
      <c r="I32" s="101">
        <v>0</v>
      </c>
      <c r="J32" s="101">
        <v>0</v>
      </c>
      <c r="K32" s="128">
        <v>0</v>
      </c>
      <c r="L32" s="101">
        <v>4772.59</v>
      </c>
      <c r="M32" s="101">
        <v>5180.84</v>
      </c>
      <c r="N32" s="101">
        <v>6541.12</v>
      </c>
      <c r="O32" s="101">
        <v>4529.7700000000004</v>
      </c>
      <c r="P32" s="54">
        <f t="shared" si="2"/>
        <v>36909.759999999995</v>
      </c>
    </row>
    <row r="33" spans="1:16" s="2" customFormat="1" ht="13.5" customHeight="1">
      <c r="A33" s="59" t="s">
        <v>337</v>
      </c>
      <c r="B33" s="60" t="s">
        <v>338</v>
      </c>
      <c r="C33" s="57" t="s">
        <v>44</v>
      </c>
      <c r="D33" s="113"/>
      <c r="E33" s="62"/>
      <c r="F33" s="62"/>
      <c r="G33" s="109"/>
      <c r="H33" s="101"/>
      <c r="I33" s="101"/>
      <c r="J33" s="101"/>
      <c r="K33" s="128"/>
      <c r="L33" s="101"/>
      <c r="M33" s="101"/>
      <c r="N33" s="101">
        <v>9679.2000000000007</v>
      </c>
      <c r="O33" s="101">
        <f>28927.6</f>
        <v>28927.599999999999</v>
      </c>
      <c r="P33" s="54">
        <f t="shared" si="2"/>
        <v>38606.800000000003</v>
      </c>
    </row>
    <row r="34" spans="1:16" s="2" customFormat="1" ht="13.5" customHeight="1">
      <c r="A34" s="51" t="s">
        <v>52</v>
      </c>
      <c r="B34" s="52" t="s">
        <v>54</v>
      </c>
      <c r="C34" s="57" t="s">
        <v>53</v>
      </c>
      <c r="D34" s="58">
        <v>7545.71</v>
      </c>
      <c r="E34" s="102">
        <v>7545.71</v>
      </c>
      <c r="F34" s="102">
        <v>7326.54</v>
      </c>
      <c r="G34" s="101">
        <v>0</v>
      </c>
      <c r="H34" s="101">
        <v>0</v>
      </c>
      <c r="I34" s="101">
        <v>0</v>
      </c>
      <c r="J34" s="101">
        <v>0</v>
      </c>
      <c r="K34" s="128">
        <v>0</v>
      </c>
      <c r="L34" s="101">
        <v>6798.9</v>
      </c>
      <c r="M34" s="101">
        <v>6762</v>
      </c>
      <c r="N34" s="101">
        <v>5948.9</v>
      </c>
      <c r="O34" s="101">
        <v>6926</v>
      </c>
      <c r="P34" s="54">
        <f t="shared" ref="P34:P41" si="3">SUM(D34:O34)</f>
        <v>48853.760000000002</v>
      </c>
    </row>
    <row r="35" spans="1:16" s="2" customFormat="1" ht="13.5" customHeight="1">
      <c r="A35" s="51" t="s">
        <v>55</v>
      </c>
      <c r="B35" s="52" t="s">
        <v>56</v>
      </c>
      <c r="C35" s="57" t="s">
        <v>25</v>
      </c>
      <c r="D35" s="58">
        <v>9153.6299999999992</v>
      </c>
      <c r="E35" s="102">
        <v>7264.26</v>
      </c>
      <c r="F35" s="102">
        <v>3662.77</v>
      </c>
      <c r="G35" s="101">
        <v>0</v>
      </c>
      <c r="H35" s="101">
        <v>0</v>
      </c>
      <c r="I35" s="101">
        <v>0</v>
      </c>
      <c r="J35" s="101">
        <v>0</v>
      </c>
      <c r="K35" s="128">
        <v>0</v>
      </c>
      <c r="L35" s="101">
        <v>9047.3799999999992</v>
      </c>
      <c r="M35" s="101">
        <v>7645.61</v>
      </c>
      <c r="N35" s="101">
        <v>8813.92</v>
      </c>
      <c r="O35" s="101">
        <v>8320.43</v>
      </c>
      <c r="P35" s="54">
        <f t="shared" si="3"/>
        <v>53908</v>
      </c>
    </row>
    <row r="36" spans="1:16" s="2" customFormat="1" ht="12.75" customHeight="1">
      <c r="A36" s="51" t="s">
        <v>57</v>
      </c>
      <c r="B36" s="52" t="s">
        <v>59</v>
      </c>
      <c r="C36" s="57" t="s">
        <v>58</v>
      </c>
      <c r="D36" s="58">
        <v>6293.31</v>
      </c>
      <c r="E36" s="102">
        <v>5948.9</v>
      </c>
      <c r="F36" s="102">
        <v>4320.78</v>
      </c>
      <c r="G36" s="101">
        <v>0</v>
      </c>
      <c r="H36" s="101">
        <v>0</v>
      </c>
      <c r="I36" s="101">
        <v>0</v>
      </c>
      <c r="J36" s="101">
        <v>0</v>
      </c>
      <c r="K36" s="128">
        <v>0</v>
      </c>
      <c r="L36" s="101">
        <v>7493.53</v>
      </c>
      <c r="M36" s="101">
        <v>9372.1299999999992</v>
      </c>
      <c r="N36" s="101">
        <v>9706.1</v>
      </c>
      <c r="O36" s="101">
        <v>10833.26</v>
      </c>
      <c r="P36" s="54">
        <f t="shared" si="3"/>
        <v>53968.009999999995</v>
      </c>
    </row>
    <row r="37" spans="1:16" s="2" customFormat="1" ht="13.5" customHeight="1">
      <c r="A37" s="51" t="s">
        <v>178</v>
      </c>
      <c r="B37" s="52" t="s">
        <v>179</v>
      </c>
      <c r="C37" s="57" t="s">
        <v>58</v>
      </c>
      <c r="D37" s="58">
        <v>15623.69</v>
      </c>
      <c r="E37" s="102">
        <v>15561.07</v>
      </c>
      <c r="F37" s="102">
        <v>14715.7</v>
      </c>
      <c r="G37" s="101">
        <v>0</v>
      </c>
      <c r="H37" s="101">
        <v>0</v>
      </c>
      <c r="I37" s="101">
        <v>0</v>
      </c>
      <c r="J37" s="101">
        <v>0</v>
      </c>
      <c r="K37" s="128">
        <v>0</v>
      </c>
      <c r="L37" s="101">
        <v>11897.8</v>
      </c>
      <c r="M37" s="101">
        <v>11929.11</v>
      </c>
      <c r="N37" s="101">
        <v>11897.8</v>
      </c>
      <c r="O37" s="101">
        <v>14778.32</v>
      </c>
      <c r="P37" s="54">
        <f t="shared" si="3"/>
        <v>96403.49000000002</v>
      </c>
    </row>
    <row r="38" spans="1:16" s="2" customFormat="1" ht="13.5" customHeight="1">
      <c r="A38" s="51" t="s">
        <v>50</v>
      </c>
      <c r="B38" s="55" t="s">
        <v>51</v>
      </c>
      <c r="C38" s="56" t="s">
        <v>38</v>
      </c>
      <c r="D38" s="58">
        <f>13611.4+2010</f>
        <v>15621.4</v>
      </c>
      <c r="E38" s="102">
        <v>17769.54</v>
      </c>
      <c r="F38" s="102">
        <v>14610</v>
      </c>
      <c r="G38" s="101">
        <v>0</v>
      </c>
      <c r="H38" s="101">
        <v>0</v>
      </c>
      <c r="I38" s="101">
        <v>0</v>
      </c>
      <c r="J38" s="101">
        <v>0</v>
      </c>
      <c r="K38" s="128">
        <v>0</v>
      </c>
      <c r="L38" s="101">
        <v>7366</v>
      </c>
      <c r="M38" s="101">
        <v>13494</v>
      </c>
      <c r="N38" s="101">
        <v>13774</v>
      </c>
      <c r="O38" s="101">
        <v>12730</v>
      </c>
      <c r="P38" s="54">
        <f t="shared" si="3"/>
        <v>95364.94</v>
      </c>
    </row>
    <row r="39" spans="1:16" s="2" customFormat="1" ht="13.5" customHeight="1">
      <c r="A39" s="51" t="s">
        <v>48</v>
      </c>
      <c r="B39" s="55" t="s">
        <v>49</v>
      </c>
      <c r="C39" s="56" t="s">
        <v>35</v>
      </c>
      <c r="D39" s="58">
        <f>3506.72+5329.56</f>
        <v>8836.2800000000007</v>
      </c>
      <c r="E39" s="113">
        <v>10087.620000000001</v>
      </c>
      <c r="F39" s="113">
        <v>7612.25</v>
      </c>
      <c r="G39" s="111">
        <v>0</v>
      </c>
      <c r="H39" s="101">
        <v>0</v>
      </c>
      <c r="I39" s="101">
        <v>0</v>
      </c>
      <c r="J39" s="101">
        <v>0</v>
      </c>
      <c r="K39" s="128">
        <v>0</v>
      </c>
      <c r="L39" s="101">
        <v>8641.57</v>
      </c>
      <c r="M39" s="101">
        <f>2316.94+4147.12</f>
        <v>6464.0599999999995</v>
      </c>
      <c r="N39" s="101">
        <v>10389.549999999999</v>
      </c>
      <c r="O39" s="101">
        <f>4258.16+4452.39</f>
        <v>8710.5499999999993</v>
      </c>
      <c r="P39" s="54">
        <f t="shared" si="3"/>
        <v>60741.880000000005</v>
      </c>
    </row>
    <row r="40" spans="1:16" s="2" customFormat="1" ht="13.5" customHeight="1">
      <c r="A40" s="51" t="s">
        <v>85</v>
      </c>
      <c r="B40" s="52" t="s">
        <v>86</v>
      </c>
      <c r="C40" s="56" t="s">
        <v>75</v>
      </c>
      <c r="D40" s="58">
        <v>13802.57</v>
      </c>
      <c r="E40" s="102">
        <v>12473.75</v>
      </c>
      <c r="F40" s="102">
        <v>8452.7900000000009</v>
      </c>
      <c r="G40" s="101">
        <v>0</v>
      </c>
      <c r="H40" s="101">
        <v>0</v>
      </c>
      <c r="I40" s="101">
        <v>0</v>
      </c>
      <c r="J40" s="101">
        <v>0</v>
      </c>
      <c r="K40" s="128">
        <v>0</v>
      </c>
      <c r="L40" s="101">
        <v>7798.6</v>
      </c>
      <c r="M40" s="101">
        <v>6094.19</v>
      </c>
      <c r="N40" s="101">
        <v>6334.19</v>
      </c>
      <c r="O40" s="101">
        <v>4647.16</v>
      </c>
      <c r="P40" s="54">
        <f t="shared" si="3"/>
        <v>59603.25</v>
      </c>
    </row>
    <row r="41" spans="1:16" s="2" customFormat="1" ht="13.5" customHeight="1">
      <c r="A41" s="51" t="s">
        <v>322</v>
      </c>
      <c r="B41" s="52" t="s">
        <v>329</v>
      </c>
      <c r="C41" s="120" t="s">
        <v>321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01">
        <v>0</v>
      </c>
      <c r="M41" s="101">
        <v>4480</v>
      </c>
      <c r="N41" s="101">
        <v>1600</v>
      </c>
      <c r="O41" s="101">
        <v>2066</v>
      </c>
      <c r="P41" s="54">
        <f t="shared" si="3"/>
        <v>8146</v>
      </c>
    </row>
    <row r="42" spans="1:16" s="2" customFormat="1" ht="13.5" customHeight="1">
      <c r="A42" s="51" t="s">
        <v>46</v>
      </c>
      <c r="B42" s="52" t="s">
        <v>47</v>
      </c>
      <c r="C42" s="57" t="s">
        <v>41</v>
      </c>
      <c r="D42" s="58">
        <v>7883.57</v>
      </c>
      <c r="E42" s="102">
        <v>6653.79</v>
      </c>
      <c r="F42" s="102">
        <v>6335.69</v>
      </c>
      <c r="G42" s="101">
        <v>0</v>
      </c>
      <c r="H42" s="101">
        <v>0</v>
      </c>
      <c r="I42" s="101">
        <v>0</v>
      </c>
      <c r="J42" s="101">
        <v>0</v>
      </c>
      <c r="K42" s="128">
        <v>0</v>
      </c>
      <c r="L42" s="101">
        <v>3133.38</v>
      </c>
      <c r="M42" s="101">
        <v>5148.53</v>
      </c>
      <c r="N42" s="101">
        <v>4819.12</v>
      </c>
      <c r="O42" s="101">
        <v>4293.16</v>
      </c>
      <c r="P42" s="54">
        <f t="shared" ref="P42:P65" si="4">SUM(D42:O42)</f>
        <v>38267.240000000005</v>
      </c>
    </row>
    <row r="43" spans="1:16" s="2" customFormat="1" ht="13.5" customHeight="1">
      <c r="A43" s="51" t="s">
        <v>43</v>
      </c>
      <c r="B43" s="55" t="s">
        <v>45</v>
      </c>
      <c r="C43" s="57" t="s">
        <v>44</v>
      </c>
      <c r="D43" s="58">
        <f>2003.84+4278.73</f>
        <v>6282.57</v>
      </c>
      <c r="E43" s="102">
        <v>7418.44</v>
      </c>
      <c r="F43" s="102">
        <v>4308.8599999999997</v>
      </c>
      <c r="G43" s="101">
        <v>0</v>
      </c>
      <c r="H43" s="101">
        <v>0</v>
      </c>
      <c r="I43" s="101">
        <v>0</v>
      </c>
      <c r="J43" s="101">
        <v>0</v>
      </c>
      <c r="K43" s="128">
        <v>0</v>
      </c>
      <c r="L43" s="101">
        <v>4504.8</v>
      </c>
      <c r="M43" s="101">
        <v>4003.84</v>
      </c>
      <c r="N43" s="101">
        <v>4003.84</v>
      </c>
      <c r="O43" s="101">
        <v>4003.84</v>
      </c>
      <c r="P43" s="54">
        <f t="shared" si="4"/>
        <v>34526.19</v>
      </c>
    </row>
    <row r="44" spans="1:16" s="2" customFormat="1" ht="13.5" customHeight="1">
      <c r="A44" s="51" t="s">
        <v>160</v>
      </c>
      <c r="B44" s="55" t="s">
        <v>161</v>
      </c>
      <c r="C44" s="57" t="s">
        <v>28</v>
      </c>
      <c r="D44" s="58">
        <v>5274.1</v>
      </c>
      <c r="E44" s="102">
        <v>10335.719999999999</v>
      </c>
      <c r="F44" s="102">
        <v>11848.96</v>
      </c>
      <c r="G44" s="58" t="s">
        <v>199</v>
      </c>
      <c r="H44" s="58" t="s">
        <v>199</v>
      </c>
      <c r="I44" s="58" t="s">
        <v>199</v>
      </c>
      <c r="J44" s="58" t="s">
        <v>199</v>
      </c>
      <c r="K44" s="128" t="s">
        <v>199</v>
      </c>
      <c r="L44" s="128" t="s">
        <v>199</v>
      </c>
      <c r="M44" s="128" t="s">
        <v>199</v>
      </c>
      <c r="N44" s="128" t="s">
        <v>199</v>
      </c>
      <c r="O44" s="128" t="s">
        <v>199</v>
      </c>
      <c r="P44" s="54">
        <f t="shared" si="4"/>
        <v>27458.78</v>
      </c>
    </row>
    <row r="45" spans="1:16" s="2" customFormat="1" ht="13.5" customHeight="1">
      <c r="A45" s="51" t="s">
        <v>40</v>
      </c>
      <c r="B45" s="52" t="s">
        <v>42</v>
      </c>
      <c r="C45" s="57" t="s">
        <v>41</v>
      </c>
      <c r="D45" s="58">
        <v>4007.68</v>
      </c>
      <c r="E45" s="102">
        <v>4258.16</v>
      </c>
      <c r="F45" s="102">
        <v>4038.99</v>
      </c>
      <c r="G45" s="101">
        <v>0</v>
      </c>
      <c r="H45" s="101">
        <v>0</v>
      </c>
      <c r="I45" s="101">
        <v>0</v>
      </c>
      <c r="J45" s="101">
        <v>0</v>
      </c>
      <c r="K45" s="128">
        <v>0</v>
      </c>
      <c r="L45" s="101">
        <v>3256.24</v>
      </c>
      <c r="M45" s="101">
        <v>2755.28</v>
      </c>
      <c r="N45" s="128">
        <v>1502.88</v>
      </c>
      <c r="O45" s="128" t="s">
        <v>199</v>
      </c>
      <c r="P45" s="54">
        <f>SUM(D45:O45)</f>
        <v>19819.23</v>
      </c>
    </row>
    <row r="46" spans="1:16" s="2" customFormat="1" ht="13.5" customHeight="1">
      <c r="A46" s="51" t="s">
        <v>37</v>
      </c>
      <c r="B46" s="52" t="s">
        <v>39</v>
      </c>
      <c r="C46" s="56" t="s">
        <v>38</v>
      </c>
      <c r="D46" s="58">
        <v>6660</v>
      </c>
      <c r="E46" s="102">
        <v>9900</v>
      </c>
      <c r="F46" s="102">
        <v>8360</v>
      </c>
      <c r="G46" s="101">
        <v>0</v>
      </c>
      <c r="H46" s="101">
        <v>0</v>
      </c>
      <c r="I46" s="101">
        <v>0</v>
      </c>
      <c r="J46" s="101">
        <v>0</v>
      </c>
      <c r="K46" s="128">
        <v>0</v>
      </c>
      <c r="L46" s="101">
        <v>2680</v>
      </c>
      <c r="M46" s="101">
        <v>5380</v>
      </c>
      <c r="N46" s="101">
        <v>8660</v>
      </c>
      <c r="O46" s="101">
        <v>5760</v>
      </c>
      <c r="P46" s="54">
        <f>SUM(D46:O46)</f>
        <v>47400</v>
      </c>
    </row>
    <row r="47" spans="1:16" s="2" customFormat="1" ht="13.5" customHeight="1">
      <c r="A47" s="46" t="s">
        <v>142</v>
      </c>
      <c r="B47" s="52" t="s">
        <v>143</v>
      </c>
      <c r="C47" s="56" t="s">
        <v>53</v>
      </c>
      <c r="D47" s="58">
        <v>0</v>
      </c>
      <c r="E47" s="58" t="s">
        <v>199</v>
      </c>
      <c r="F47" s="58" t="s">
        <v>199</v>
      </c>
      <c r="G47" s="58" t="s">
        <v>199</v>
      </c>
      <c r="H47" s="101" t="s">
        <v>199</v>
      </c>
      <c r="I47" s="101" t="s">
        <v>199</v>
      </c>
      <c r="J47" s="58" t="s">
        <v>199</v>
      </c>
      <c r="K47" s="121" t="s">
        <v>199</v>
      </c>
      <c r="L47" s="128" t="s">
        <v>199</v>
      </c>
      <c r="M47" s="58" t="s">
        <v>199</v>
      </c>
      <c r="N47" s="58" t="s">
        <v>199</v>
      </c>
      <c r="O47" s="58" t="s">
        <v>199</v>
      </c>
      <c r="P47" s="54">
        <f t="shared" si="4"/>
        <v>0</v>
      </c>
    </row>
    <row r="48" spans="1:16" s="2" customFormat="1" ht="13.5" customHeight="1">
      <c r="A48" s="51" t="s">
        <v>34</v>
      </c>
      <c r="B48" s="55" t="s">
        <v>36</v>
      </c>
      <c r="C48" s="57" t="s">
        <v>35</v>
      </c>
      <c r="D48" s="58">
        <v>3318.86</v>
      </c>
      <c r="E48" s="102">
        <v>2661.35</v>
      </c>
      <c r="F48" s="102">
        <v>2630.04</v>
      </c>
      <c r="G48" s="101">
        <v>0</v>
      </c>
      <c r="H48" s="101">
        <v>0</v>
      </c>
      <c r="I48" s="101">
        <v>0</v>
      </c>
      <c r="J48" s="101">
        <v>0</v>
      </c>
      <c r="K48" s="128">
        <v>0</v>
      </c>
      <c r="L48" s="101">
        <v>939.3</v>
      </c>
      <c r="M48" s="101">
        <v>626.20000000000005</v>
      </c>
      <c r="N48" s="101">
        <v>1252.4000000000001</v>
      </c>
      <c r="O48" s="101">
        <v>626.20000000000005</v>
      </c>
      <c r="P48" s="54">
        <f t="shared" ref="P48:P62" si="5">SUM(D48:O48)</f>
        <v>12054.35</v>
      </c>
    </row>
    <row r="49" spans="1:154" s="124" customFormat="1" ht="13.5" customHeight="1">
      <c r="A49" s="69" t="s">
        <v>166</v>
      </c>
      <c r="B49" s="119" t="s">
        <v>167</v>
      </c>
      <c r="C49" s="120" t="s">
        <v>35</v>
      </c>
      <c r="D49" s="110">
        <v>2966.04</v>
      </c>
      <c r="E49" s="101">
        <v>2970.84</v>
      </c>
      <c r="F49" s="101">
        <v>2970.84</v>
      </c>
      <c r="G49" s="101">
        <v>0</v>
      </c>
      <c r="H49" s="101">
        <v>0</v>
      </c>
      <c r="I49" s="101">
        <v>0</v>
      </c>
      <c r="J49" s="101">
        <v>0</v>
      </c>
      <c r="K49" s="128">
        <v>0</v>
      </c>
      <c r="L49" s="128">
        <v>0</v>
      </c>
      <c r="M49" s="101">
        <v>3715.08</v>
      </c>
      <c r="N49" s="101">
        <v>3683.77</v>
      </c>
      <c r="O49" s="101">
        <v>16008.54</v>
      </c>
      <c r="P49" s="54">
        <f t="shared" si="5"/>
        <v>32315.11</v>
      </c>
    </row>
    <row r="50" spans="1:154" s="124" customFormat="1" ht="13.5" customHeight="1">
      <c r="A50" s="69" t="s">
        <v>74</v>
      </c>
      <c r="B50" s="119" t="s">
        <v>76</v>
      </c>
      <c r="C50" s="154" t="s">
        <v>75</v>
      </c>
      <c r="D50" s="110">
        <v>10066.85</v>
      </c>
      <c r="E50" s="101">
        <v>15041.23</v>
      </c>
      <c r="F50" s="101">
        <v>9889.4699999999993</v>
      </c>
      <c r="G50" s="101">
        <v>0</v>
      </c>
      <c r="H50" s="101">
        <v>0</v>
      </c>
      <c r="I50" s="101">
        <v>0</v>
      </c>
      <c r="J50" s="101">
        <v>0</v>
      </c>
      <c r="K50" s="128">
        <v>0</v>
      </c>
      <c r="L50" s="101">
        <v>15351.08</v>
      </c>
      <c r="M50" s="101">
        <v>11169.6</v>
      </c>
      <c r="N50" s="101">
        <v>16891.78</v>
      </c>
      <c r="O50" s="101">
        <v>22314.92</v>
      </c>
      <c r="P50" s="54">
        <f t="shared" si="5"/>
        <v>100724.93000000001</v>
      </c>
    </row>
    <row r="51" spans="1:154" s="124" customFormat="1" ht="13.5" customHeight="1">
      <c r="A51" s="69" t="s">
        <v>149</v>
      </c>
      <c r="B51" s="119" t="s">
        <v>151</v>
      </c>
      <c r="C51" s="120" t="s">
        <v>193</v>
      </c>
      <c r="D51" s="110">
        <v>11640.82</v>
      </c>
      <c r="E51" s="101">
        <f>9994.45+2508.79</f>
        <v>12503.240000000002</v>
      </c>
      <c r="F51" s="101">
        <v>10857.51</v>
      </c>
      <c r="G51" s="101">
        <v>0</v>
      </c>
      <c r="H51" s="101">
        <v>0</v>
      </c>
      <c r="I51" s="101">
        <v>0</v>
      </c>
      <c r="J51" s="101">
        <v>0</v>
      </c>
      <c r="K51" s="121" t="s">
        <v>199</v>
      </c>
      <c r="L51" s="101" t="s">
        <v>199</v>
      </c>
      <c r="M51" s="58" t="s">
        <v>199</v>
      </c>
      <c r="N51" s="58" t="s">
        <v>199</v>
      </c>
      <c r="O51" s="58" t="s">
        <v>199</v>
      </c>
      <c r="P51" s="54">
        <f t="shared" si="5"/>
        <v>35001.57</v>
      </c>
    </row>
    <row r="52" spans="1:154" s="2" customFormat="1" ht="13.5" customHeight="1">
      <c r="A52" s="51" t="s">
        <v>164</v>
      </c>
      <c r="B52" s="55" t="s">
        <v>165</v>
      </c>
      <c r="C52" s="56" t="s">
        <v>35</v>
      </c>
      <c r="D52" s="58">
        <v>4629.0600000000004</v>
      </c>
      <c r="E52" s="58" t="s">
        <v>199</v>
      </c>
      <c r="F52" s="58" t="s">
        <v>199</v>
      </c>
      <c r="G52" s="58" t="s">
        <v>199</v>
      </c>
      <c r="H52" s="58" t="s">
        <v>199</v>
      </c>
      <c r="I52" s="58" t="s">
        <v>199</v>
      </c>
      <c r="J52" s="58" t="s">
        <v>199</v>
      </c>
      <c r="K52" s="121" t="s">
        <v>199</v>
      </c>
      <c r="L52" s="101" t="s">
        <v>199</v>
      </c>
      <c r="M52" s="58" t="s">
        <v>199</v>
      </c>
      <c r="N52" s="58" t="s">
        <v>199</v>
      </c>
      <c r="O52" s="58" t="s">
        <v>199</v>
      </c>
      <c r="P52" s="54">
        <f t="shared" si="5"/>
        <v>4629.0600000000004</v>
      </c>
    </row>
    <row r="53" spans="1:154" s="2" customFormat="1" ht="13.5" customHeight="1">
      <c r="A53" s="51" t="s">
        <v>195</v>
      </c>
      <c r="B53" s="55" t="s">
        <v>194</v>
      </c>
      <c r="C53" s="56" t="s">
        <v>196</v>
      </c>
      <c r="D53" s="58">
        <v>0</v>
      </c>
      <c r="E53" s="58">
        <v>5690</v>
      </c>
      <c r="F53" s="58">
        <v>2958.4</v>
      </c>
      <c r="G53" s="110">
        <v>0</v>
      </c>
      <c r="H53" s="101">
        <v>0</v>
      </c>
      <c r="I53" s="101">
        <v>0</v>
      </c>
      <c r="J53" s="101">
        <v>0</v>
      </c>
      <c r="K53" s="128">
        <v>0</v>
      </c>
      <c r="L53" s="101">
        <v>3701</v>
      </c>
      <c r="M53" s="101">
        <v>4441.2</v>
      </c>
      <c r="N53" s="101">
        <v>5952.91</v>
      </c>
      <c r="O53" s="101">
        <v>5796.36</v>
      </c>
      <c r="P53" s="54">
        <f t="shared" si="5"/>
        <v>28539.87</v>
      </c>
    </row>
    <row r="54" spans="1:154" s="2" customFormat="1" ht="13.5" customHeight="1">
      <c r="A54" s="69" t="s">
        <v>72</v>
      </c>
      <c r="B54" s="52" t="s">
        <v>73</v>
      </c>
      <c r="C54" s="57" t="s">
        <v>33</v>
      </c>
      <c r="D54" s="58">
        <v>1030</v>
      </c>
      <c r="E54" s="102">
        <v>1080</v>
      </c>
      <c r="F54" s="102">
        <v>540</v>
      </c>
      <c r="G54" s="101">
        <v>0</v>
      </c>
      <c r="H54" s="101">
        <v>0</v>
      </c>
      <c r="I54" s="101">
        <v>0</v>
      </c>
      <c r="J54" s="101">
        <v>0</v>
      </c>
      <c r="K54" s="121" t="s">
        <v>199</v>
      </c>
      <c r="L54" s="101" t="s">
        <v>199</v>
      </c>
      <c r="M54" s="58" t="s">
        <v>199</v>
      </c>
      <c r="N54" s="58" t="s">
        <v>199</v>
      </c>
      <c r="O54" s="58" t="s">
        <v>199</v>
      </c>
      <c r="P54" s="54">
        <f t="shared" si="5"/>
        <v>2650</v>
      </c>
    </row>
    <row r="55" spans="1:154" s="2" customFormat="1" ht="13.5" customHeight="1">
      <c r="A55" s="51" t="s">
        <v>69</v>
      </c>
      <c r="B55" s="52" t="s">
        <v>71</v>
      </c>
      <c r="C55" s="57" t="s">
        <v>70</v>
      </c>
      <c r="D55" s="58">
        <f>10196.39</f>
        <v>10196.39</v>
      </c>
      <c r="E55" s="102">
        <v>12452.8</v>
      </c>
      <c r="F55" s="102">
        <v>4409.2700000000004</v>
      </c>
      <c r="G55" s="101">
        <v>0</v>
      </c>
      <c r="H55" s="101">
        <v>0</v>
      </c>
      <c r="I55" s="101">
        <v>0</v>
      </c>
      <c r="J55" s="101">
        <v>0</v>
      </c>
      <c r="K55" s="128">
        <v>0</v>
      </c>
      <c r="L55" s="101">
        <v>7994.62</v>
      </c>
      <c r="M55" s="101">
        <v>5474</v>
      </c>
      <c r="N55" s="101">
        <v>9213.94</v>
      </c>
      <c r="O55" s="101">
        <v>6653.7</v>
      </c>
      <c r="P55" s="54">
        <f t="shared" si="5"/>
        <v>56394.720000000001</v>
      </c>
    </row>
    <row r="56" spans="1:154" s="2" customFormat="1" ht="13.5" customHeight="1">
      <c r="A56" s="51" t="s">
        <v>187</v>
      </c>
      <c r="B56" s="52" t="s">
        <v>188</v>
      </c>
      <c r="C56" s="57" t="s">
        <v>189</v>
      </c>
      <c r="D56" s="58">
        <v>2285.63</v>
      </c>
      <c r="E56" s="102">
        <v>3669.17</v>
      </c>
      <c r="F56" s="102">
        <v>2316.94</v>
      </c>
      <c r="G56" s="101">
        <v>0</v>
      </c>
      <c r="H56" s="101">
        <v>0</v>
      </c>
      <c r="I56" s="101">
        <v>0</v>
      </c>
      <c r="J56" s="101">
        <v>0</v>
      </c>
      <c r="K56" s="121" t="s">
        <v>199</v>
      </c>
      <c r="L56" s="101" t="s">
        <v>199</v>
      </c>
      <c r="M56" s="58" t="s">
        <v>199</v>
      </c>
      <c r="N56" s="58" t="s">
        <v>199</v>
      </c>
      <c r="O56" s="58" t="s">
        <v>199</v>
      </c>
      <c r="P56" s="54">
        <f t="shared" si="5"/>
        <v>8271.74</v>
      </c>
    </row>
    <row r="57" spans="1:154" s="2" customFormat="1" ht="13.5" customHeight="1">
      <c r="A57" s="51" t="s">
        <v>66</v>
      </c>
      <c r="B57" s="52" t="s">
        <v>68</v>
      </c>
      <c r="C57" s="57" t="s">
        <v>67</v>
      </c>
      <c r="D57" s="58">
        <v>7282.96</v>
      </c>
      <c r="E57" s="102">
        <v>9372.0400000000009</v>
      </c>
      <c r="F57" s="102">
        <v>6211.52</v>
      </c>
      <c r="G57" s="101">
        <v>0</v>
      </c>
      <c r="H57" s="101">
        <v>0</v>
      </c>
      <c r="I57" s="101">
        <v>0</v>
      </c>
      <c r="J57" s="101">
        <v>0</v>
      </c>
      <c r="K57" s="128">
        <v>0</v>
      </c>
      <c r="L57" s="101">
        <v>5835.8</v>
      </c>
      <c r="M57" s="101">
        <v>4568.6400000000003</v>
      </c>
      <c r="N57" s="101">
        <v>5780.08</v>
      </c>
      <c r="O57" s="101">
        <v>7208.2</v>
      </c>
      <c r="P57" s="54">
        <f t="shared" si="5"/>
        <v>46259.24</v>
      </c>
    </row>
    <row r="58" spans="1:154" s="2" customFormat="1" ht="13.5" customHeight="1">
      <c r="A58" s="51" t="s">
        <v>63</v>
      </c>
      <c r="B58" s="52" t="s">
        <v>65</v>
      </c>
      <c r="C58" s="57" t="s">
        <v>64</v>
      </c>
      <c r="D58" s="58">
        <f>10211.52+4759.12</f>
        <v>14970.64</v>
      </c>
      <c r="E58" s="102">
        <f>4946.98+8421.26</f>
        <v>13368.24</v>
      </c>
      <c r="F58" s="102">
        <v>11730.51</v>
      </c>
      <c r="G58" s="101">
        <v>0</v>
      </c>
      <c r="H58" s="101">
        <v>0</v>
      </c>
      <c r="I58" s="101">
        <v>0</v>
      </c>
      <c r="J58" s="101">
        <v>0</v>
      </c>
      <c r="K58" s="128">
        <v>0</v>
      </c>
      <c r="L58" s="101">
        <v>5861</v>
      </c>
      <c r="M58" s="101">
        <f>5851.44+1941.22</f>
        <v>7792.66</v>
      </c>
      <c r="N58" s="101">
        <v>8387.5499999999993</v>
      </c>
      <c r="O58" s="101">
        <f>4616.68+1690.74</f>
        <v>6307.42</v>
      </c>
      <c r="P58" s="54">
        <f t="shared" si="5"/>
        <v>68418.02</v>
      </c>
    </row>
    <row r="59" spans="1:154" s="2" customFormat="1" ht="13.5" customHeight="1">
      <c r="A59" s="51" t="s">
        <v>162</v>
      </c>
      <c r="B59" s="52" t="s">
        <v>163</v>
      </c>
      <c r="C59" s="56" t="s">
        <v>35</v>
      </c>
      <c r="D59" s="58">
        <v>4198.58</v>
      </c>
      <c r="E59" s="102">
        <v>4235.78</v>
      </c>
      <c r="F59" s="102">
        <v>4355.78</v>
      </c>
      <c r="G59" s="101">
        <v>0</v>
      </c>
      <c r="H59" s="101">
        <v>0</v>
      </c>
      <c r="I59" s="101">
        <v>0</v>
      </c>
      <c r="J59" s="101">
        <v>0</v>
      </c>
      <c r="K59" s="128">
        <v>0</v>
      </c>
      <c r="L59" s="101">
        <v>4382.84</v>
      </c>
      <c r="M59" s="101">
        <v>2901.02</v>
      </c>
      <c r="N59" s="101">
        <v>6137.28</v>
      </c>
      <c r="O59" s="101">
        <v>7983.26</v>
      </c>
      <c r="P59" s="54">
        <f t="shared" si="5"/>
        <v>34194.54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</row>
    <row r="60" spans="1:154" s="2" customFormat="1" ht="13.5" customHeight="1">
      <c r="A60" s="51" t="s">
        <v>176</v>
      </c>
      <c r="B60" s="52" t="s">
        <v>177</v>
      </c>
      <c r="C60" s="57" t="s">
        <v>28</v>
      </c>
      <c r="D60" s="58">
        <v>7861.94</v>
      </c>
      <c r="E60" s="102">
        <v>7385.85</v>
      </c>
      <c r="F60" s="102">
        <v>0</v>
      </c>
      <c r="G60" s="101">
        <v>0</v>
      </c>
      <c r="H60" s="101">
        <v>0</v>
      </c>
      <c r="I60" s="101">
        <v>0</v>
      </c>
      <c r="J60" s="101">
        <v>0</v>
      </c>
      <c r="K60" s="128">
        <v>0</v>
      </c>
      <c r="L60" s="128">
        <v>0</v>
      </c>
      <c r="M60" s="101">
        <v>2944.48</v>
      </c>
      <c r="N60" s="58" t="s">
        <v>199</v>
      </c>
      <c r="O60" s="102" t="s">
        <v>199</v>
      </c>
      <c r="P60" s="54">
        <f t="shared" si="5"/>
        <v>18192.27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</row>
    <row r="61" spans="1:154" s="2" customFormat="1" ht="13.5" customHeight="1">
      <c r="A61" s="51" t="s">
        <v>339</v>
      </c>
      <c r="B61" s="52" t="s">
        <v>340</v>
      </c>
      <c r="C61" s="57" t="s">
        <v>341</v>
      </c>
      <c r="D61" s="58"/>
      <c r="E61" s="102"/>
      <c r="F61" s="102"/>
      <c r="G61" s="101"/>
      <c r="H61" s="101"/>
      <c r="I61" s="101"/>
      <c r="J61" s="101"/>
      <c r="K61" s="128"/>
      <c r="L61" s="128"/>
      <c r="M61" s="101"/>
      <c r="N61" s="58">
        <v>8075</v>
      </c>
      <c r="O61" s="101">
        <v>9350</v>
      </c>
      <c r="P61" s="54">
        <f t="shared" si="5"/>
        <v>17425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</row>
    <row r="62" spans="1:154" s="2" customFormat="1" ht="13.5" customHeight="1">
      <c r="A62" s="51" t="s">
        <v>124</v>
      </c>
      <c r="B62" s="52" t="s">
        <v>79</v>
      </c>
      <c r="C62" s="57" t="s">
        <v>70</v>
      </c>
      <c r="D62" s="58">
        <v>3657</v>
      </c>
      <c r="E62" s="102">
        <v>1259</v>
      </c>
      <c r="F62" s="102">
        <v>1502.88</v>
      </c>
      <c r="G62" s="101">
        <v>0</v>
      </c>
      <c r="H62" s="101">
        <v>0</v>
      </c>
      <c r="I62" s="101">
        <v>0</v>
      </c>
      <c r="J62" s="101">
        <v>0</v>
      </c>
      <c r="K62" s="128">
        <v>0</v>
      </c>
      <c r="L62" s="101">
        <v>6830.14</v>
      </c>
      <c r="M62" s="101">
        <v>10372.24</v>
      </c>
      <c r="N62" s="101">
        <v>11098.56</v>
      </c>
      <c r="O62" s="101">
        <f>12081.45</f>
        <v>12081.45</v>
      </c>
      <c r="P62" s="54">
        <f t="shared" si="5"/>
        <v>46801.270000000004</v>
      </c>
    </row>
    <row r="63" spans="1:154" s="2" customFormat="1" ht="13.5" customHeight="1">
      <c r="A63" s="59" t="s">
        <v>186</v>
      </c>
      <c r="B63" s="61" t="s">
        <v>185</v>
      </c>
      <c r="C63" s="56" t="s">
        <v>35</v>
      </c>
      <c r="D63" s="113">
        <v>2379.56</v>
      </c>
      <c r="E63" s="62">
        <v>2379.56</v>
      </c>
      <c r="F63" s="62">
        <v>2379.56</v>
      </c>
      <c r="G63" s="109">
        <v>0</v>
      </c>
      <c r="H63" s="101">
        <v>0</v>
      </c>
      <c r="I63" s="101">
        <v>0</v>
      </c>
      <c r="J63" s="101">
        <v>0</v>
      </c>
      <c r="K63" s="121" t="s">
        <v>199</v>
      </c>
      <c r="L63" s="101" t="s">
        <v>199</v>
      </c>
      <c r="M63" s="58" t="s">
        <v>199</v>
      </c>
      <c r="N63" s="58" t="s">
        <v>199</v>
      </c>
      <c r="O63" s="58" t="s">
        <v>199</v>
      </c>
      <c r="P63" s="54">
        <f t="shared" si="4"/>
        <v>7138.68</v>
      </c>
    </row>
    <row r="64" spans="1:154" s="2" customFormat="1" ht="13.5" customHeight="1">
      <c r="A64" s="51" t="s">
        <v>77</v>
      </c>
      <c r="B64" s="52" t="s">
        <v>78</v>
      </c>
      <c r="C64" s="57" t="s">
        <v>28</v>
      </c>
      <c r="D64" s="58">
        <v>5513.64</v>
      </c>
      <c r="E64" s="102">
        <v>5485.68</v>
      </c>
      <c r="F64" s="102">
        <v>5740.85</v>
      </c>
      <c r="G64" s="101">
        <v>0</v>
      </c>
      <c r="H64" s="101">
        <v>0</v>
      </c>
      <c r="I64" s="101">
        <v>0</v>
      </c>
      <c r="J64" s="101">
        <v>0</v>
      </c>
      <c r="K64" s="128">
        <v>0</v>
      </c>
      <c r="L64" s="101">
        <v>4255.1400000000003</v>
      </c>
      <c r="M64" s="101">
        <v>6056.98</v>
      </c>
      <c r="N64" s="101">
        <v>3645.92</v>
      </c>
      <c r="O64" s="101">
        <v>5702.89</v>
      </c>
      <c r="P64" s="54">
        <f t="shared" si="4"/>
        <v>36401.1</v>
      </c>
    </row>
    <row r="65" spans="1:16" s="2" customFormat="1" ht="13.5" customHeight="1">
      <c r="A65" s="51" t="s">
        <v>80</v>
      </c>
      <c r="B65" s="52" t="s">
        <v>82</v>
      </c>
      <c r="C65" s="56" t="s">
        <v>81</v>
      </c>
      <c r="D65" s="58">
        <v>3757.2</v>
      </c>
      <c r="E65" s="102">
        <v>3631.96</v>
      </c>
      <c r="F65" s="101">
        <v>3757.2</v>
      </c>
      <c r="G65" s="101">
        <v>0</v>
      </c>
      <c r="H65" s="101">
        <v>0</v>
      </c>
      <c r="I65" s="101">
        <v>0</v>
      </c>
      <c r="J65" s="101">
        <v>0</v>
      </c>
      <c r="K65" s="128">
        <v>0</v>
      </c>
      <c r="L65" s="101">
        <v>2379.56</v>
      </c>
      <c r="M65" s="101">
        <v>2379.56</v>
      </c>
      <c r="N65" s="101">
        <v>4759.12</v>
      </c>
      <c r="O65" s="101">
        <v>3631.96</v>
      </c>
      <c r="P65" s="54">
        <f t="shared" si="4"/>
        <v>24296.559999999998</v>
      </c>
    </row>
    <row r="66" spans="1:16" s="2" customFormat="1" ht="13.5" customHeight="1">
      <c r="A66" s="51" t="s">
        <v>327</v>
      </c>
      <c r="B66" s="52" t="s">
        <v>328</v>
      </c>
      <c r="C66" s="56" t="s">
        <v>25</v>
      </c>
      <c r="D66" s="58" t="s">
        <v>326</v>
      </c>
      <c r="E66" s="58" t="s">
        <v>326</v>
      </c>
      <c r="F66" s="58" t="s">
        <v>326</v>
      </c>
      <c r="G66" s="58" t="s">
        <v>326</v>
      </c>
      <c r="H66" s="58" t="s">
        <v>326</v>
      </c>
      <c r="I66" s="58" t="s">
        <v>326</v>
      </c>
      <c r="J66" s="58" t="s">
        <v>326</v>
      </c>
      <c r="K66" s="58" t="s">
        <v>326</v>
      </c>
      <c r="L66" s="58" t="s">
        <v>326</v>
      </c>
      <c r="M66" s="101">
        <v>22073.200000000001</v>
      </c>
      <c r="N66" s="101">
        <v>33202.629999999997</v>
      </c>
      <c r="O66" s="101">
        <v>51822.18</v>
      </c>
      <c r="P66" s="54">
        <f>SUM(D66:O66)</f>
        <v>107098.01000000001</v>
      </c>
    </row>
    <row r="67" spans="1:16" ht="13.5" customHeight="1">
      <c r="A67" s="47" t="s">
        <v>0</v>
      </c>
      <c r="B67" s="48"/>
      <c r="C67" s="49"/>
      <c r="D67" s="103">
        <f>SUM(D18:D65)</f>
        <v>335018.1700000001</v>
      </c>
      <c r="E67" s="103">
        <f>SUM(E18:E65)</f>
        <v>357249.35999999993</v>
      </c>
      <c r="F67" s="103">
        <f>SUM(F18:F65)</f>
        <v>265576.89999999997</v>
      </c>
      <c r="G67" s="103">
        <f t="shared" ref="G67:H67" si="6">SUM(G18:G65)</f>
        <v>0</v>
      </c>
      <c r="H67" s="103">
        <f t="shared" si="6"/>
        <v>0</v>
      </c>
      <c r="I67" s="103">
        <v>0</v>
      </c>
      <c r="J67" s="103">
        <v>0</v>
      </c>
      <c r="K67" s="129">
        <v>0</v>
      </c>
      <c r="L67" s="103">
        <f>SUM(L18:L65)</f>
        <v>242742.22999999998</v>
      </c>
      <c r="M67" s="103">
        <f>SUM(M18:M66)</f>
        <v>387060.94000000006</v>
      </c>
      <c r="N67" s="103">
        <f>SUM(N18:N66)</f>
        <v>494712.99</v>
      </c>
      <c r="O67" s="103">
        <f>SUM(O18:O66)</f>
        <v>526648.05000000005</v>
      </c>
      <c r="P67" s="54">
        <f>SUM(D67:O67)</f>
        <v>2609008.6400000001</v>
      </c>
    </row>
    <row r="68" spans="1:16" s="98" customFormat="1" ht="13.5" customHeight="1">
      <c r="A68" s="29"/>
      <c r="B68" s="95"/>
      <c r="C68" s="96"/>
      <c r="D68" s="105"/>
      <c r="E68" s="105"/>
      <c r="F68" s="105"/>
      <c r="G68" s="105"/>
      <c r="H68" s="105"/>
      <c r="I68" s="105"/>
      <c r="J68" s="105"/>
      <c r="K68" s="131"/>
      <c r="L68" s="105"/>
      <c r="M68" s="105"/>
      <c r="N68" s="105"/>
      <c r="O68" s="105"/>
      <c r="P68" s="97"/>
    </row>
    <row r="69" spans="1:16" s="1" customFormat="1" ht="13.5" customHeight="1">
      <c r="A69" s="166" t="s">
        <v>200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8"/>
    </row>
    <row r="70" spans="1:16" s="1" customFormat="1" ht="13.5" customHeight="1">
      <c r="A70" s="69" t="s">
        <v>201</v>
      </c>
      <c r="B70" s="52" t="s">
        <v>202</v>
      </c>
      <c r="C70" s="62" t="s">
        <v>203</v>
      </c>
      <c r="D70" s="101">
        <v>0</v>
      </c>
      <c r="E70" s="101">
        <v>0</v>
      </c>
      <c r="F70" s="101">
        <v>0</v>
      </c>
      <c r="G70" s="101">
        <v>26400</v>
      </c>
      <c r="H70" s="101">
        <v>31200</v>
      </c>
      <c r="I70" s="101">
        <v>36000</v>
      </c>
      <c r="J70" s="101">
        <v>31200</v>
      </c>
      <c r="K70" s="132">
        <v>21600</v>
      </c>
      <c r="L70" s="58" t="s">
        <v>199</v>
      </c>
      <c r="M70" s="58" t="s">
        <v>199</v>
      </c>
      <c r="N70" s="58" t="s">
        <v>199</v>
      </c>
      <c r="O70" s="58" t="s">
        <v>199</v>
      </c>
      <c r="P70" s="93">
        <f t="shared" ref="P70:P92" si="7">SUM(D70:O70)</f>
        <v>146400</v>
      </c>
    </row>
    <row r="71" spans="1:16" s="1" customFormat="1" ht="13.5" customHeight="1">
      <c r="A71" s="69" t="s">
        <v>209</v>
      </c>
      <c r="B71" s="52" t="s">
        <v>153</v>
      </c>
      <c r="C71" s="62" t="s">
        <v>203</v>
      </c>
      <c r="D71" s="101">
        <v>0</v>
      </c>
      <c r="E71" s="101">
        <v>0</v>
      </c>
      <c r="F71" s="101">
        <v>0</v>
      </c>
      <c r="G71" s="101">
        <v>24190</v>
      </c>
      <c r="H71" s="101">
        <v>24300</v>
      </c>
      <c r="I71" s="101">
        <v>31109.52</v>
      </c>
      <c r="J71" s="101">
        <v>27718.92</v>
      </c>
      <c r="K71" s="132">
        <v>23759.4</v>
      </c>
      <c r="L71" s="58" t="s">
        <v>199</v>
      </c>
      <c r="M71" s="58" t="s">
        <v>199</v>
      </c>
      <c r="N71" s="58" t="s">
        <v>199</v>
      </c>
      <c r="O71" s="58" t="s">
        <v>199</v>
      </c>
      <c r="P71" s="93">
        <f t="shared" si="7"/>
        <v>131077.84</v>
      </c>
    </row>
    <row r="72" spans="1:16" s="1" customFormat="1" ht="13.5" customHeight="1">
      <c r="A72" s="69" t="s">
        <v>234</v>
      </c>
      <c r="B72" s="52" t="s">
        <v>235</v>
      </c>
      <c r="C72" s="62" t="s">
        <v>203</v>
      </c>
      <c r="D72" s="101">
        <v>0</v>
      </c>
      <c r="E72" s="101">
        <v>0</v>
      </c>
      <c r="F72" s="101">
        <v>0</v>
      </c>
      <c r="G72" s="101">
        <v>38400</v>
      </c>
      <c r="H72" s="101">
        <v>50400</v>
      </c>
      <c r="I72" s="101">
        <v>33600</v>
      </c>
      <c r="J72" s="101">
        <v>57400</v>
      </c>
      <c r="K72" s="132">
        <v>24000</v>
      </c>
      <c r="L72" s="58" t="s">
        <v>199</v>
      </c>
      <c r="M72" s="58" t="s">
        <v>199</v>
      </c>
      <c r="N72" s="58" t="s">
        <v>199</v>
      </c>
      <c r="O72" s="58" t="s">
        <v>199</v>
      </c>
      <c r="P72" s="93">
        <f t="shared" si="7"/>
        <v>203800</v>
      </c>
    </row>
    <row r="73" spans="1:16" s="1" customFormat="1" ht="13.5" customHeight="1">
      <c r="A73" s="69" t="s">
        <v>205</v>
      </c>
      <c r="B73" s="52" t="s">
        <v>206</v>
      </c>
      <c r="C73" s="62" t="s">
        <v>203</v>
      </c>
      <c r="D73" s="101">
        <v>0</v>
      </c>
      <c r="E73" s="101">
        <v>0</v>
      </c>
      <c r="F73" s="101">
        <v>0</v>
      </c>
      <c r="G73" s="101">
        <v>9600</v>
      </c>
      <c r="H73" s="101" t="s">
        <v>250</v>
      </c>
      <c r="I73" s="101" t="s">
        <v>250</v>
      </c>
      <c r="J73" s="58" t="s">
        <v>199</v>
      </c>
      <c r="K73" s="121" t="s">
        <v>199</v>
      </c>
      <c r="L73" s="58" t="s">
        <v>199</v>
      </c>
      <c r="M73" s="58" t="s">
        <v>199</v>
      </c>
      <c r="N73" s="58" t="s">
        <v>199</v>
      </c>
      <c r="O73" s="58" t="s">
        <v>199</v>
      </c>
      <c r="P73" s="93">
        <f t="shared" si="7"/>
        <v>9600</v>
      </c>
    </row>
    <row r="74" spans="1:16" s="1" customFormat="1" ht="13.5" customHeight="1">
      <c r="A74" s="69" t="s">
        <v>224</v>
      </c>
      <c r="B74" s="52" t="s">
        <v>225</v>
      </c>
      <c r="C74" s="62" t="s">
        <v>203</v>
      </c>
      <c r="D74" s="101">
        <v>0</v>
      </c>
      <c r="E74" s="101">
        <v>0</v>
      </c>
      <c r="F74" s="101">
        <v>0</v>
      </c>
      <c r="G74" s="101">
        <v>26400</v>
      </c>
      <c r="H74" s="101">
        <v>28800</v>
      </c>
      <c r="I74" s="101">
        <v>24000</v>
      </c>
      <c r="J74" s="101">
        <v>31200</v>
      </c>
      <c r="K74" s="132">
        <v>12000</v>
      </c>
      <c r="L74" s="58" t="s">
        <v>199</v>
      </c>
      <c r="M74" s="58" t="s">
        <v>199</v>
      </c>
      <c r="N74" s="58" t="s">
        <v>199</v>
      </c>
      <c r="O74" s="58" t="s">
        <v>199</v>
      </c>
      <c r="P74" s="93">
        <f t="shared" si="7"/>
        <v>122400</v>
      </c>
    </row>
    <row r="75" spans="1:16" s="1" customFormat="1" ht="13.5" customHeight="1">
      <c r="A75" s="69" t="s">
        <v>212</v>
      </c>
      <c r="B75" s="52" t="s">
        <v>152</v>
      </c>
      <c r="C75" s="62" t="s">
        <v>203</v>
      </c>
      <c r="D75" s="101">
        <v>0</v>
      </c>
      <c r="E75" s="101">
        <v>0</v>
      </c>
      <c r="F75" s="101">
        <v>0</v>
      </c>
      <c r="G75" s="101">
        <v>2400</v>
      </c>
      <c r="H75" s="101">
        <v>3520</v>
      </c>
      <c r="I75" s="101">
        <v>6800</v>
      </c>
      <c r="J75" s="101">
        <v>2000</v>
      </c>
      <c r="K75" s="132">
        <v>2640</v>
      </c>
      <c r="L75" s="58" t="s">
        <v>199</v>
      </c>
      <c r="M75" s="58" t="s">
        <v>199</v>
      </c>
      <c r="N75" s="58" t="s">
        <v>199</v>
      </c>
      <c r="O75" s="58" t="s">
        <v>199</v>
      </c>
      <c r="P75" s="93">
        <f t="shared" si="7"/>
        <v>17360</v>
      </c>
    </row>
    <row r="76" spans="1:16" s="1" customFormat="1" ht="13.5" customHeight="1">
      <c r="A76" s="69" t="s">
        <v>220</v>
      </c>
      <c r="B76" s="52" t="s">
        <v>221</v>
      </c>
      <c r="C76" s="62" t="s">
        <v>203</v>
      </c>
      <c r="D76" s="101">
        <v>0</v>
      </c>
      <c r="E76" s="101">
        <v>0</v>
      </c>
      <c r="F76" s="101">
        <v>0</v>
      </c>
      <c r="G76" s="101">
        <v>19200</v>
      </c>
      <c r="H76" s="101">
        <v>19200</v>
      </c>
      <c r="I76" s="101">
        <v>19200</v>
      </c>
      <c r="J76" s="101">
        <v>16800</v>
      </c>
      <c r="K76" s="132">
        <v>14400</v>
      </c>
      <c r="L76" s="58" t="s">
        <v>199</v>
      </c>
      <c r="M76" s="58" t="s">
        <v>199</v>
      </c>
      <c r="N76" s="58" t="s">
        <v>199</v>
      </c>
      <c r="O76" s="58" t="s">
        <v>199</v>
      </c>
      <c r="P76" s="93">
        <f t="shared" si="7"/>
        <v>88800</v>
      </c>
    </row>
    <row r="77" spans="1:16" s="1" customFormat="1" ht="13.5" customHeight="1">
      <c r="A77" s="69" t="s">
        <v>207</v>
      </c>
      <c r="B77" s="52" t="s">
        <v>51</v>
      </c>
      <c r="C77" s="62" t="s">
        <v>208</v>
      </c>
      <c r="D77" s="101">
        <v>0</v>
      </c>
      <c r="E77" s="101">
        <v>0</v>
      </c>
      <c r="F77" s="101">
        <v>0</v>
      </c>
      <c r="G77" s="101">
        <v>1180</v>
      </c>
      <c r="H77" s="101">
        <v>1528</v>
      </c>
      <c r="I77" s="101">
        <v>2148</v>
      </c>
      <c r="J77" s="101">
        <v>1522</v>
      </c>
      <c r="K77" s="132">
        <v>1240</v>
      </c>
      <c r="L77" s="58" t="s">
        <v>199</v>
      </c>
      <c r="M77" s="58" t="s">
        <v>199</v>
      </c>
      <c r="N77" s="58" t="s">
        <v>199</v>
      </c>
      <c r="O77" s="58" t="s">
        <v>199</v>
      </c>
      <c r="P77" s="93">
        <f t="shared" si="7"/>
        <v>7618</v>
      </c>
    </row>
    <row r="78" spans="1:16" s="1" customFormat="1" ht="13.5" customHeight="1">
      <c r="A78" s="69" t="s">
        <v>228</v>
      </c>
      <c r="B78" s="52" t="s">
        <v>49</v>
      </c>
      <c r="C78" s="62" t="s">
        <v>203</v>
      </c>
      <c r="D78" s="101">
        <v>0</v>
      </c>
      <c r="E78" s="101">
        <v>0</v>
      </c>
      <c r="F78" s="101">
        <v>0</v>
      </c>
      <c r="G78" s="101">
        <v>9600</v>
      </c>
      <c r="H78" s="101">
        <v>12000</v>
      </c>
      <c r="I78" s="101">
        <v>9600</v>
      </c>
      <c r="J78" s="101">
        <v>7200</v>
      </c>
      <c r="K78" s="132">
        <v>4800</v>
      </c>
      <c r="L78" s="58" t="s">
        <v>199</v>
      </c>
      <c r="M78" s="58" t="s">
        <v>199</v>
      </c>
      <c r="N78" s="58" t="s">
        <v>199</v>
      </c>
      <c r="O78" s="58" t="s">
        <v>199</v>
      </c>
      <c r="P78" s="93">
        <f t="shared" si="7"/>
        <v>43200</v>
      </c>
    </row>
    <row r="79" spans="1:16" s="1" customFormat="1" ht="13.5" customHeight="1">
      <c r="A79" s="147" t="s">
        <v>85</v>
      </c>
      <c r="B79" s="52" t="s">
        <v>86</v>
      </c>
      <c r="C79" s="56" t="s">
        <v>75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01">
        <v>1520</v>
      </c>
      <c r="J79" s="101">
        <v>1640</v>
      </c>
      <c r="K79" s="132">
        <v>1480</v>
      </c>
      <c r="L79" s="58" t="s">
        <v>199</v>
      </c>
      <c r="M79" s="58" t="s">
        <v>199</v>
      </c>
      <c r="N79" s="58" t="s">
        <v>199</v>
      </c>
      <c r="O79" s="58" t="s">
        <v>199</v>
      </c>
      <c r="P79" s="93">
        <f t="shared" si="7"/>
        <v>4640</v>
      </c>
    </row>
    <row r="80" spans="1:16" s="1" customFormat="1" ht="13.5" customHeight="1">
      <c r="A80" s="69" t="s">
        <v>210</v>
      </c>
      <c r="B80" s="52" t="s">
        <v>211</v>
      </c>
      <c r="C80" s="62" t="s">
        <v>203</v>
      </c>
      <c r="D80" s="101">
        <v>0</v>
      </c>
      <c r="E80" s="101">
        <v>0</v>
      </c>
      <c r="F80" s="101">
        <v>0</v>
      </c>
      <c r="G80" s="101">
        <v>19200</v>
      </c>
      <c r="H80" s="101">
        <v>24000</v>
      </c>
      <c r="I80" s="101">
        <v>31200</v>
      </c>
      <c r="J80" s="101">
        <v>21600</v>
      </c>
      <c r="K80" s="132">
        <v>14400</v>
      </c>
      <c r="L80" s="58" t="s">
        <v>199</v>
      </c>
      <c r="M80" s="58" t="s">
        <v>199</v>
      </c>
      <c r="N80" s="58" t="s">
        <v>199</v>
      </c>
      <c r="O80" s="58" t="s">
        <v>199</v>
      </c>
      <c r="P80" s="93">
        <f t="shared" si="7"/>
        <v>110400</v>
      </c>
    </row>
    <row r="81" spans="1:154" s="1" customFormat="1" ht="13.5" customHeight="1">
      <c r="A81" s="69" t="s">
        <v>310</v>
      </c>
      <c r="B81" s="52" t="s">
        <v>45</v>
      </c>
      <c r="C81" s="62" t="s">
        <v>238</v>
      </c>
      <c r="D81" s="101">
        <v>0</v>
      </c>
      <c r="E81" s="101">
        <v>0</v>
      </c>
      <c r="F81" s="101">
        <v>0</v>
      </c>
      <c r="G81" s="101">
        <v>2000</v>
      </c>
      <c r="H81" s="101">
        <v>2000</v>
      </c>
      <c r="I81" s="101">
        <v>2000</v>
      </c>
      <c r="J81" s="101">
        <v>2000</v>
      </c>
      <c r="K81" s="132">
        <v>2000</v>
      </c>
      <c r="L81" s="58" t="s">
        <v>199</v>
      </c>
      <c r="M81" s="58" t="s">
        <v>199</v>
      </c>
      <c r="N81" s="58" t="s">
        <v>199</v>
      </c>
      <c r="O81" s="58" t="s">
        <v>199</v>
      </c>
      <c r="P81" s="93">
        <f t="shared" si="7"/>
        <v>10000</v>
      </c>
    </row>
    <row r="82" spans="1:154" s="1" customFormat="1" ht="13.5" customHeight="1">
      <c r="A82" s="69" t="s">
        <v>216</v>
      </c>
      <c r="B82" s="52" t="s">
        <v>217</v>
      </c>
      <c r="C82" s="62" t="s">
        <v>203</v>
      </c>
      <c r="D82" s="101">
        <v>0</v>
      </c>
      <c r="E82" s="101">
        <v>0</v>
      </c>
      <c r="F82" s="101">
        <v>0</v>
      </c>
      <c r="G82" s="101">
        <v>9600</v>
      </c>
      <c r="H82" s="101">
        <v>21600</v>
      </c>
      <c r="I82" s="101">
        <v>19200</v>
      </c>
      <c r="J82" s="101">
        <v>31200</v>
      </c>
      <c r="K82" s="132">
        <v>9600</v>
      </c>
      <c r="L82" s="58" t="s">
        <v>199</v>
      </c>
      <c r="M82" s="58" t="s">
        <v>199</v>
      </c>
      <c r="N82" s="58" t="s">
        <v>199</v>
      </c>
      <c r="O82" s="58" t="s">
        <v>199</v>
      </c>
      <c r="P82" s="93">
        <f t="shared" si="7"/>
        <v>91200</v>
      </c>
    </row>
    <row r="83" spans="1:154" s="1" customFormat="1" ht="13.5" customHeight="1">
      <c r="A83" s="69" t="s">
        <v>218</v>
      </c>
      <c r="B83" s="52" t="s">
        <v>219</v>
      </c>
      <c r="C83" s="62" t="s">
        <v>203</v>
      </c>
      <c r="D83" s="101">
        <v>0</v>
      </c>
      <c r="E83" s="101">
        <v>0</v>
      </c>
      <c r="F83" s="101">
        <v>0</v>
      </c>
      <c r="G83" s="101">
        <v>12000</v>
      </c>
      <c r="H83" s="101">
        <v>9600</v>
      </c>
      <c r="I83" s="101">
        <v>4800</v>
      </c>
      <c r="J83" s="101">
        <v>7200</v>
      </c>
      <c r="K83" s="132">
        <v>4800</v>
      </c>
      <c r="L83" s="58" t="s">
        <v>199</v>
      </c>
      <c r="M83" s="58" t="s">
        <v>199</v>
      </c>
      <c r="N83" s="58" t="s">
        <v>199</v>
      </c>
      <c r="O83" s="58" t="s">
        <v>199</v>
      </c>
      <c r="P83" s="93">
        <f t="shared" si="7"/>
        <v>38400</v>
      </c>
    </row>
    <row r="84" spans="1:154" s="1" customFormat="1" ht="13.5" customHeight="1">
      <c r="A84" s="69" t="s">
        <v>226</v>
      </c>
      <c r="B84" s="52" t="s">
        <v>227</v>
      </c>
      <c r="C84" s="62" t="s">
        <v>203</v>
      </c>
      <c r="D84" s="101">
        <v>0</v>
      </c>
      <c r="E84" s="101">
        <v>0</v>
      </c>
      <c r="F84" s="101">
        <v>0</v>
      </c>
      <c r="G84" s="101">
        <v>14400</v>
      </c>
      <c r="H84" s="101" t="s">
        <v>250</v>
      </c>
      <c r="I84" s="101" t="s">
        <v>250</v>
      </c>
      <c r="J84" s="58" t="s">
        <v>199</v>
      </c>
      <c r="K84" s="121" t="s">
        <v>199</v>
      </c>
      <c r="L84" s="58" t="s">
        <v>199</v>
      </c>
      <c r="M84" s="58" t="s">
        <v>199</v>
      </c>
      <c r="N84" s="58" t="s">
        <v>199</v>
      </c>
      <c r="O84" s="58" t="s">
        <v>199</v>
      </c>
      <c r="P84" s="93">
        <f t="shared" si="7"/>
        <v>14400</v>
      </c>
    </row>
    <row r="85" spans="1:154" s="1" customFormat="1" ht="13.5" customHeight="1">
      <c r="A85" s="69" t="s">
        <v>72</v>
      </c>
      <c r="B85" s="119" t="s">
        <v>73</v>
      </c>
      <c r="C85" s="120" t="s">
        <v>33</v>
      </c>
      <c r="D85" s="110">
        <v>0</v>
      </c>
      <c r="E85" s="101">
        <v>0</v>
      </c>
      <c r="F85" s="101">
        <v>0</v>
      </c>
      <c r="G85" s="101">
        <v>0</v>
      </c>
      <c r="H85" s="101">
        <v>0</v>
      </c>
      <c r="I85" s="101">
        <v>2000</v>
      </c>
      <c r="J85" s="101">
        <v>2000</v>
      </c>
      <c r="K85" s="132">
        <v>2520</v>
      </c>
      <c r="L85" s="58" t="s">
        <v>199</v>
      </c>
      <c r="M85" s="58" t="s">
        <v>199</v>
      </c>
      <c r="N85" s="58" t="s">
        <v>199</v>
      </c>
      <c r="O85" s="58" t="s">
        <v>199</v>
      </c>
      <c r="P85" s="54">
        <f t="shared" si="7"/>
        <v>6520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</row>
    <row r="86" spans="1:154" s="1" customFormat="1" ht="13.5" customHeight="1">
      <c r="A86" s="69" t="s">
        <v>204</v>
      </c>
      <c r="B86" s="52" t="s">
        <v>71</v>
      </c>
      <c r="C86" s="62" t="s">
        <v>203</v>
      </c>
      <c r="D86" s="101">
        <v>0</v>
      </c>
      <c r="E86" s="101">
        <v>0</v>
      </c>
      <c r="F86" s="101">
        <v>0</v>
      </c>
      <c r="G86" s="101">
        <v>26400</v>
      </c>
      <c r="H86" s="101">
        <v>28800</v>
      </c>
      <c r="I86" s="101">
        <v>28800</v>
      </c>
      <c r="J86" s="101">
        <v>26400</v>
      </c>
      <c r="K86" s="132">
        <v>16800</v>
      </c>
      <c r="L86" s="58" t="s">
        <v>199</v>
      </c>
      <c r="M86" s="58" t="s">
        <v>199</v>
      </c>
      <c r="N86" s="58" t="s">
        <v>199</v>
      </c>
      <c r="O86" s="58" t="s">
        <v>199</v>
      </c>
      <c r="P86" s="93">
        <f t="shared" si="7"/>
        <v>127200</v>
      </c>
    </row>
    <row r="87" spans="1:154" s="1" customFormat="1" ht="13.5" customHeight="1">
      <c r="A87" s="69" t="s">
        <v>213</v>
      </c>
      <c r="B87" s="52" t="s">
        <v>188</v>
      </c>
      <c r="C87" s="62" t="s">
        <v>203</v>
      </c>
      <c r="D87" s="101">
        <v>0</v>
      </c>
      <c r="E87" s="101">
        <v>0</v>
      </c>
      <c r="F87" s="101">
        <v>0</v>
      </c>
      <c r="G87" s="101">
        <v>9600</v>
      </c>
      <c r="H87" s="101">
        <v>9600</v>
      </c>
      <c r="I87" s="101">
        <v>11600</v>
      </c>
      <c r="J87" s="101">
        <v>16400</v>
      </c>
      <c r="K87" s="132">
        <v>12240</v>
      </c>
      <c r="L87" s="58" t="s">
        <v>199</v>
      </c>
      <c r="M87" s="58" t="s">
        <v>199</v>
      </c>
      <c r="N87" s="58" t="s">
        <v>199</v>
      </c>
      <c r="O87" s="58" t="s">
        <v>199</v>
      </c>
      <c r="P87" s="93">
        <f t="shared" si="7"/>
        <v>59440</v>
      </c>
    </row>
    <row r="88" spans="1:154" s="1" customFormat="1" ht="13.5" customHeight="1">
      <c r="A88" s="69" t="s">
        <v>284</v>
      </c>
      <c r="B88" s="52" t="s">
        <v>68</v>
      </c>
      <c r="C88" s="57" t="s">
        <v>67</v>
      </c>
      <c r="D88" s="101">
        <v>0</v>
      </c>
      <c r="E88" s="101">
        <v>0</v>
      </c>
      <c r="F88" s="101">
        <v>0</v>
      </c>
      <c r="G88" s="101">
        <v>0</v>
      </c>
      <c r="H88" s="101">
        <v>7800</v>
      </c>
      <c r="I88" s="101">
        <v>3000</v>
      </c>
      <c r="J88" s="101">
        <v>4200</v>
      </c>
      <c r="K88" s="132">
        <v>3000</v>
      </c>
      <c r="L88" s="58" t="s">
        <v>199</v>
      </c>
      <c r="M88" s="58" t="s">
        <v>199</v>
      </c>
      <c r="N88" s="58" t="s">
        <v>199</v>
      </c>
      <c r="O88" s="58" t="s">
        <v>199</v>
      </c>
      <c r="P88" s="93">
        <f t="shared" si="7"/>
        <v>18000</v>
      </c>
    </row>
    <row r="89" spans="1:154" s="1" customFormat="1" ht="13.5" customHeight="1">
      <c r="A89" s="69" t="s">
        <v>222</v>
      </c>
      <c r="B89" s="52" t="s">
        <v>223</v>
      </c>
      <c r="C89" s="151" t="s">
        <v>203</v>
      </c>
      <c r="D89" s="101">
        <v>0</v>
      </c>
      <c r="E89" s="101">
        <v>0</v>
      </c>
      <c r="F89" s="101">
        <v>0</v>
      </c>
      <c r="G89" s="101">
        <v>12000</v>
      </c>
      <c r="H89" s="101">
        <v>9600</v>
      </c>
      <c r="I89" s="101">
        <v>14400</v>
      </c>
      <c r="J89" s="101">
        <v>12000</v>
      </c>
      <c r="K89" s="132">
        <v>4800</v>
      </c>
      <c r="L89" s="58" t="s">
        <v>199</v>
      </c>
      <c r="M89" s="58" t="s">
        <v>199</v>
      </c>
      <c r="N89" s="58" t="s">
        <v>199</v>
      </c>
      <c r="O89" s="58" t="s">
        <v>199</v>
      </c>
      <c r="P89" s="93">
        <f t="shared" si="7"/>
        <v>52800</v>
      </c>
    </row>
    <row r="90" spans="1:154" s="1" customFormat="1" ht="13.5" customHeight="1">
      <c r="A90" s="69" t="s">
        <v>214</v>
      </c>
      <c r="B90" s="52" t="s">
        <v>215</v>
      </c>
      <c r="C90" s="151" t="s">
        <v>203</v>
      </c>
      <c r="D90" s="101">
        <v>0</v>
      </c>
      <c r="E90" s="101">
        <v>0</v>
      </c>
      <c r="F90" s="101">
        <v>0</v>
      </c>
      <c r="G90" s="101">
        <v>24000</v>
      </c>
      <c r="H90" s="101">
        <v>24000</v>
      </c>
      <c r="I90" s="101">
        <v>24000</v>
      </c>
      <c r="J90" s="101">
        <v>16800</v>
      </c>
      <c r="K90" s="132">
        <v>9600</v>
      </c>
      <c r="L90" s="58" t="s">
        <v>199</v>
      </c>
      <c r="M90" s="58" t="s">
        <v>199</v>
      </c>
      <c r="N90" s="58" t="s">
        <v>199</v>
      </c>
      <c r="O90" s="58" t="s">
        <v>199</v>
      </c>
      <c r="P90" s="93">
        <f t="shared" si="7"/>
        <v>98400</v>
      </c>
    </row>
    <row r="91" spans="1:154" s="1" customFormat="1" ht="13.5" customHeight="1">
      <c r="A91" s="69" t="s">
        <v>229</v>
      </c>
      <c r="B91" s="52" t="s">
        <v>230</v>
      </c>
      <c r="C91" s="148" t="s">
        <v>231</v>
      </c>
      <c r="D91" s="101">
        <v>0</v>
      </c>
      <c r="E91" s="101">
        <v>0</v>
      </c>
      <c r="F91" s="101">
        <v>0</v>
      </c>
      <c r="G91" s="101">
        <v>22500</v>
      </c>
      <c r="H91" s="101">
        <v>22500</v>
      </c>
      <c r="I91" s="101">
        <v>22500</v>
      </c>
      <c r="J91" s="101">
        <v>22500</v>
      </c>
      <c r="K91" s="132">
        <v>22500</v>
      </c>
      <c r="L91" s="58" t="s">
        <v>199</v>
      </c>
      <c r="M91" s="58" t="s">
        <v>199</v>
      </c>
      <c r="N91" s="58" t="s">
        <v>199</v>
      </c>
      <c r="O91" s="58" t="s">
        <v>199</v>
      </c>
      <c r="P91" s="93">
        <f t="shared" si="7"/>
        <v>112500</v>
      </c>
    </row>
    <row r="92" spans="1:154" s="2" customFormat="1" ht="13.5" customHeight="1">
      <c r="A92" s="69" t="s">
        <v>232</v>
      </c>
      <c r="B92" s="52" t="s">
        <v>233</v>
      </c>
      <c r="C92" s="62" t="s">
        <v>203</v>
      </c>
      <c r="D92" s="101">
        <v>0</v>
      </c>
      <c r="E92" s="101">
        <v>0</v>
      </c>
      <c r="F92" s="101">
        <v>0</v>
      </c>
      <c r="G92" s="101">
        <v>4800</v>
      </c>
      <c r="H92" s="101">
        <v>2400</v>
      </c>
      <c r="I92" s="101" t="s">
        <v>250</v>
      </c>
      <c r="J92" s="101" t="s">
        <v>250</v>
      </c>
      <c r="K92" s="128" t="s">
        <v>250</v>
      </c>
      <c r="L92" s="110" t="s">
        <v>250</v>
      </c>
      <c r="M92" s="101" t="s">
        <v>250</v>
      </c>
      <c r="N92" s="101" t="s">
        <v>250</v>
      </c>
      <c r="O92" s="101" t="s">
        <v>250</v>
      </c>
      <c r="P92" s="93">
        <f t="shared" si="7"/>
        <v>7200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</row>
    <row r="93" spans="1:154" ht="13.5" customHeight="1">
      <c r="A93" s="47" t="s">
        <v>0</v>
      </c>
      <c r="B93" s="63"/>
      <c r="C93" s="64"/>
      <c r="D93" s="106">
        <f>SUM(D70:D90)</f>
        <v>0</v>
      </c>
      <c r="E93" s="106">
        <f>SUM(E70:E90)</f>
        <v>0</v>
      </c>
      <c r="F93" s="106">
        <f>SUM(F70:F90)</f>
        <v>0</v>
      </c>
      <c r="G93" s="106">
        <f>SUM(G70:G90)</f>
        <v>286570</v>
      </c>
      <c r="H93" s="106">
        <f>SUM(H70:H91)</f>
        <v>330448</v>
      </c>
      <c r="I93" s="106">
        <f>SUM(I70:I92)</f>
        <v>327477.52</v>
      </c>
      <c r="J93" s="106">
        <f ca="1">SUM(J70:J93)</f>
        <v>338980.92</v>
      </c>
      <c r="K93" s="122">
        <f>SUM(L70:L92)</f>
        <v>0</v>
      </c>
      <c r="L93" s="106">
        <v>0</v>
      </c>
      <c r="M93" s="106">
        <f t="shared" ref="M93:O93" si="8">SUM(M70:M92)</f>
        <v>0</v>
      </c>
      <c r="N93" s="106">
        <f t="shared" si="8"/>
        <v>0</v>
      </c>
      <c r="O93" s="106">
        <f t="shared" si="8"/>
        <v>0</v>
      </c>
      <c r="P93" s="93">
        <f t="shared" ref="P93" ca="1" si="9">SUM(D93:O93)</f>
        <v>1313154.44</v>
      </c>
    </row>
    <row r="94" spans="1:154" s="11" customFormat="1" ht="13.5" customHeight="1">
      <c r="A94" s="8"/>
      <c r="B94" s="8"/>
      <c r="C94" s="35"/>
      <c r="D94" s="107"/>
      <c r="E94" s="107"/>
      <c r="F94" s="107"/>
      <c r="G94" s="107"/>
      <c r="H94" s="107"/>
      <c r="I94" s="107"/>
      <c r="J94" s="107"/>
      <c r="K94" s="133"/>
      <c r="L94" s="107"/>
      <c r="M94" s="107"/>
      <c r="N94" s="107"/>
      <c r="O94" s="107"/>
      <c r="P94" s="23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10"/>
    </row>
    <row r="95" spans="1:154" ht="13.5" customHeight="1">
      <c r="A95" s="166" t="s">
        <v>14</v>
      </c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8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</row>
    <row r="96" spans="1:154" s="2" customFormat="1" ht="13.5" customHeight="1">
      <c r="A96" s="40" t="s">
        <v>131</v>
      </c>
      <c r="B96" s="75" t="s">
        <v>132</v>
      </c>
      <c r="C96" s="46" t="s">
        <v>133</v>
      </c>
      <c r="D96" s="110">
        <v>1500</v>
      </c>
      <c r="E96" s="101">
        <v>1500</v>
      </c>
      <c r="F96" s="101">
        <v>1500</v>
      </c>
      <c r="G96" s="101">
        <v>1500</v>
      </c>
      <c r="H96" s="101">
        <v>1500</v>
      </c>
      <c r="I96" s="101">
        <v>1500</v>
      </c>
      <c r="J96" s="101">
        <v>1500</v>
      </c>
      <c r="K96" s="128">
        <v>1500</v>
      </c>
      <c r="L96" s="110">
        <v>1500</v>
      </c>
      <c r="M96" s="101">
        <v>1500</v>
      </c>
      <c r="N96" s="101">
        <v>1500</v>
      </c>
      <c r="O96" s="101">
        <v>1500</v>
      </c>
      <c r="P96" s="54">
        <f>SUM(D96:O96)</f>
        <v>18000</v>
      </c>
    </row>
    <row r="97" spans="1:68" s="2" customFormat="1" ht="13.5" customHeight="1">
      <c r="A97" s="40" t="s">
        <v>298</v>
      </c>
      <c r="B97" s="75" t="s">
        <v>317</v>
      </c>
      <c r="C97" s="46" t="s">
        <v>254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01">
        <v>109.08</v>
      </c>
      <c r="J97" s="101">
        <v>545.4</v>
      </c>
      <c r="K97" s="128">
        <v>218.16</v>
      </c>
      <c r="L97" s="110" t="s">
        <v>307</v>
      </c>
      <c r="M97" s="110" t="s">
        <v>307</v>
      </c>
      <c r="N97" s="110" t="s">
        <v>307</v>
      </c>
      <c r="O97" s="110" t="s">
        <v>307</v>
      </c>
      <c r="P97" s="54">
        <f>SUM(I97:O97)</f>
        <v>872.64</v>
      </c>
    </row>
    <row r="98" spans="1:68" ht="13.5" customHeight="1">
      <c r="A98" s="47" t="s">
        <v>0</v>
      </c>
      <c r="B98" s="48"/>
      <c r="C98" s="49"/>
      <c r="D98" s="103">
        <f>SUM(D96)</f>
        <v>1500</v>
      </c>
      <c r="E98" s="103">
        <f t="shared" ref="E98" si="10">SUM(E96)</f>
        <v>1500</v>
      </c>
      <c r="F98" s="103">
        <f t="shared" ref="F98" si="11">SUM(F96)</f>
        <v>1500</v>
      </c>
      <c r="G98" s="103">
        <f>SUM(G96)</f>
        <v>1500</v>
      </c>
      <c r="H98" s="108">
        <v>1500</v>
      </c>
      <c r="I98" s="108">
        <v>1500</v>
      </c>
      <c r="J98" s="108">
        <f>SUM(J96:J97)</f>
        <v>2045.4</v>
      </c>
      <c r="K98" s="134">
        <f>SUM(K96:K97)</f>
        <v>1718.16</v>
      </c>
      <c r="L98" s="103">
        <f t="shared" ref="L98:O98" si="12">SUM(L96:L96)</f>
        <v>1500</v>
      </c>
      <c r="M98" s="108">
        <f t="shared" si="12"/>
        <v>1500</v>
      </c>
      <c r="N98" s="108">
        <f t="shared" si="12"/>
        <v>1500</v>
      </c>
      <c r="O98" s="108">
        <f t="shared" si="12"/>
        <v>1500</v>
      </c>
      <c r="P98" s="54">
        <f>SUM(P96:P97)</f>
        <v>18872.64</v>
      </c>
    </row>
    <row r="99" spans="1:68" s="11" customFormat="1" ht="13.5" customHeight="1">
      <c r="A99" s="8"/>
      <c r="B99" s="8"/>
      <c r="C99" s="35"/>
      <c r="D99" s="107"/>
      <c r="E99" s="107"/>
      <c r="F99" s="107"/>
      <c r="G99" s="107"/>
      <c r="H99" s="107"/>
      <c r="I99" s="107"/>
      <c r="J99" s="107"/>
      <c r="K99" s="133"/>
      <c r="L99" s="107"/>
      <c r="M99" s="107"/>
      <c r="N99" s="107"/>
      <c r="O99" s="107"/>
      <c r="P99" s="23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10"/>
    </row>
    <row r="100" spans="1:68" ht="13.5" customHeight="1">
      <c r="A100" s="166" t="s">
        <v>4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8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</row>
    <row r="101" spans="1:68" s="2" customFormat="1" ht="13.5" customHeight="1">
      <c r="A101" s="40" t="s">
        <v>262</v>
      </c>
      <c r="B101" s="43" t="s">
        <v>169</v>
      </c>
      <c r="C101" s="44" t="s">
        <v>90</v>
      </c>
      <c r="D101" s="110">
        <v>80</v>
      </c>
      <c r="E101" s="101">
        <v>80</v>
      </c>
      <c r="F101" s="101">
        <v>80</v>
      </c>
      <c r="G101" s="101">
        <v>80</v>
      </c>
      <c r="H101" s="101">
        <v>80</v>
      </c>
      <c r="I101" s="101">
        <v>80</v>
      </c>
      <c r="J101" s="101">
        <v>80</v>
      </c>
      <c r="K101" s="128">
        <v>80</v>
      </c>
      <c r="L101" s="110">
        <v>80</v>
      </c>
      <c r="M101" s="101">
        <v>80</v>
      </c>
      <c r="N101" s="101">
        <v>80</v>
      </c>
      <c r="O101" s="101">
        <v>80</v>
      </c>
      <c r="P101" s="42">
        <f>SUM(D101:O101)</f>
        <v>960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8" ht="13.5" customHeight="1">
      <c r="A102" s="47" t="s">
        <v>0</v>
      </c>
      <c r="B102" s="48"/>
      <c r="C102" s="49"/>
      <c r="D102" s="103">
        <f>SUM(D101:D101)</f>
        <v>80</v>
      </c>
      <c r="E102" s="103">
        <f>SUM(E101:E101)</f>
        <v>80</v>
      </c>
      <c r="F102" s="103">
        <f>SUM(F101:F101)</f>
        <v>80</v>
      </c>
      <c r="G102" s="103">
        <f>SUM(G101)</f>
        <v>80</v>
      </c>
      <c r="H102" s="108">
        <v>80</v>
      </c>
      <c r="I102" s="108">
        <v>80</v>
      </c>
      <c r="J102" s="108">
        <v>80</v>
      </c>
      <c r="K102" s="134">
        <f>K101</f>
        <v>80</v>
      </c>
      <c r="L102" s="103">
        <f t="shared" ref="L102:O102" si="13">SUM(L101:L101)</f>
        <v>80</v>
      </c>
      <c r="M102" s="108">
        <f t="shared" si="13"/>
        <v>80</v>
      </c>
      <c r="N102" s="108">
        <f t="shared" si="13"/>
        <v>80</v>
      </c>
      <c r="O102" s="108">
        <f t="shared" si="13"/>
        <v>80</v>
      </c>
      <c r="P102" s="42">
        <f>SUM(D102:O102)</f>
        <v>960</v>
      </c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</row>
    <row r="103" spans="1:68" s="2" customFormat="1" ht="13.5" customHeight="1">
      <c r="A103" s="30"/>
      <c r="B103" s="7"/>
      <c r="C103" s="34"/>
      <c r="D103" s="104"/>
      <c r="E103" s="104"/>
      <c r="F103" s="104"/>
      <c r="G103" s="104"/>
      <c r="H103" s="104"/>
      <c r="I103" s="104"/>
      <c r="J103" s="104"/>
      <c r="K103" s="130"/>
      <c r="L103" s="104"/>
      <c r="M103" s="104"/>
      <c r="N103" s="104"/>
      <c r="O103" s="104"/>
      <c r="P103" s="22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8" ht="13.5" customHeight="1">
      <c r="A104" s="166" t="s">
        <v>106</v>
      </c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8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</row>
    <row r="105" spans="1:68" s="2" customFormat="1" ht="13.5" customHeight="1">
      <c r="A105" s="65" t="s">
        <v>263</v>
      </c>
      <c r="B105" s="43" t="s">
        <v>108</v>
      </c>
      <c r="C105" s="44" t="s">
        <v>107</v>
      </c>
      <c r="D105" s="110">
        <v>2000</v>
      </c>
      <c r="E105" s="101">
        <v>2000</v>
      </c>
      <c r="F105" s="101">
        <v>2000</v>
      </c>
      <c r="G105" s="101">
        <v>2000</v>
      </c>
      <c r="H105" s="101">
        <v>2000</v>
      </c>
      <c r="I105" s="101">
        <v>2000</v>
      </c>
      <c r="J105" s="101">
        <v>2000</v>
      </c>
      <c r="K105" s="128">
        <v>2000</v>
      </c>
      <c r="L105" s="110">
        <v>2000</v>
      </c>
      <c r="M105" s="101">
        <v>2000</v>
      </c>
      <c r="N105" s="101">
        <v>2000</v>
      </c>
      <c r="O105" s="101">
        <v>2000</v>
      </c>
      <c r="P105" s="42">
        <f>SUM(D105:O105)</f>
        <v>24000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8" s="2" customFormat="1" ht="13.5" customHeight="1">
      <c r="A106" s="66" t="s">
        <v>264</v>
      </c>
      <c r="B106" s="43" t="s">
        <v>113</v>
      </c>
      <c r="C106" s="44" t="s">
        <v>112</v>
      </c>
      <c r="D106" s="58">
        <v>475.2</v>
      </c>
      <c r="E106" s="102">
        <v>0</v>
      </c>
      <c r="F106" s="102">
        <v>0</v>
      </c>
      <c r="G106" s="101">
        <v>79.2</v>
      </c>
      <c r="H106" s="101">
        <v>79.2</v>
      </c>
      <c r="I106" s="101">
        <v>79.2</v>
      </c>
      <c r="J106" s="101">
        <v>79.2</v>
      </c>
      <c r="K106" s="128">
        <v>79.2</v>
      </c>
      <c r="L106" s="110">
        <v>0</v>
      </c>
      <c r="M106" s="101">
        <v>118.8</v>
      </c>
      <c r="N106" s="110">
        <v>0</v>
      </c>
      <c r="O106" s="110">
        <v>0</v>
      </c>
      <c r="P106" s="42">
        <f t="shared" ref="P106:P107" si="14">SUM(D106:O106)</f>
        <v>990.00000000000011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8" ht="13.5" customHeight="1">
      <c r="A107" s="47" t="s">
        <v>0</v>
      </c>
      <c r="B107" s="48"/>
      <c r="C107" s="67"/>
      <c r="D107" s="103">
        <f t="shared" ref="D107:E107" si="15">SUM(D105:D106)</f>
        <v>2475.1999999999998</v>
      </c>
      <c r="E107" s="103">
        <f t="shared" si="15"/>
        <v>2000</v>
      </c>
      <c r="F107" s="103">
        <f t="shared" ref="F107" si="16">SUM(F105:F106)</f>
        <v>2000</v>
      </c>
      <c r="G107" s="103">
        <f>SUM(G105:G106)</f>
        <v>2079.1999999999998</v>
      </c>
      <c r="H107" s="103">
        <f>SUM(H105:H106)</f>
        <v>2079.1999999999998</v>
      </c>
      <c r="I107" s="103">
        <f>SUM(I105:I106)</f>
        <v>2079.1999999999998</v>
      </c>
      <c r="J107" s="103">
        <f>SUM(J105+J106)</f>
        <v>2079.1999999999998</v>
      </c>
      <c r="K107" s="129">
        <f>SUM(K105:K106)</f>
        <v>2079.1999999999998</v>
      </c>
      <c r="L107" s="103">
        <f t="shared" ref="L107:O107" si="17">SUM(L105+L106)</f>
        <v>2000</v>
      </c>
      <c r="M107" s="103">
        <f t="shared" si="17"/>
        <v>2118.8000000000002</v>
      </c>
      <c r="N107" s="103">
        <f t="shared" si="17"/>
        <v>2000</v>
      </c>
      <c r="O107" s="103">
        <f t="shared" si="17"/>
        <v>2000</v>
      </c>
      <c r="P107" s="42">
        <f t="shared" si="14"/>
        <v>24990</v>
      </c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</row>
    <row r="108" spans="1:68" s="2" customFormat="1" ht="13.5" customHeight="1">
      <c r="A108" s="30"/>
      <c r="B108" s="7"/>
      <c r="C108" s="36"/>
      <c r="D108" s="104"/>
      <c r="E108" s="104"/>
      <c r="F108" s="104"/>
      <c r="G108" s="104"/>
      <c r="H108" s="104"/>
      <c r="I108" s="104"/>
      <c r="J108" s="104"/>
      <c r="K108" s="58"/>
      <c r="L108" s="104"/>
      <c r="M108" s="104"/>
      <c r="N108" s="104"/>
      <c r="O108" s="104"/>
      <c r="P108" s="22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8" ht="13.5" customHeight="1">
      <c r="A109" s="166" t="s">
        <v>5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8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</row>
    <row r="110" spans="1:68" s="2" customFormat="1" ht="13.5" customHeight="1">
      <c r="A110" s="40" t="s">
        <v>265</v>
      </c>
      <c r="B110" s="43" t="s">
        <v>91</v>
      </c>
      <c r="C110" s="46" t="s">
        <v>129</v>
      </c>
      <c r="D110" s="58">
        <v>8722.4</v>
      </c>
      <c r="E110" s="102">
        <v>7792.68</v>
      </c>
      <c r="F110" s="102">
        <v>10190.040000000001</v>
      </c>
      <c r="G110" s="102">
        <v>17158.18</v>
      </c>
      <c r="H110" s="102">
        <v>28016</v>
      </c>
      <c r="I110" s="102">
        <v>36234.1</v>
      </c>
      <c r="J110" s="102">
        <v>33226.5</v>
      </c>
      <c r="K110" s="58">
        <v>20099.400000000001</v>
      </c>
      <c r="L110" s="102">
        <v>7933.8</v>
      </c>
      <c r="M110" s="157">
        <v>8662.5</v>
      </c>
      <c r="N110" s="102">
        <v>10501.68</v>
      </c>
      <c r="O110" s="102">
        <v>9703.26</v>
      </c>
      <c r="P110" s="42">
        <f>SUM(D110:O110)</f>
        <v>198240.53999999998</v>
      </c>
    </row>
    <row r="111" spans="1:68" ht="13.5" customHeight="1">
      <c r="A111" s="47" t="s">
        <v>0</v>
      </c>
      <c r="B111" s="48"/>
      <c r="C111" s="67"/>
      <c r="D111" s="103">
        <f>SUM(D110)</f>
        <v>8722.4</v>
      </c>
      <c r="E111" s="103">
        <f>SUM(E110)</f>
        <v>7792.68</v>
      </c>
      <c r="F111" s="103">
        <f>SUM(F110)</f>
        <v>10190.040000000001</v>
      </c>
      <c r="G111" s="103">
        <v>17158.18</v>
      </c>
      <c r="H111" s="108">
        <v>28016</v>
      </c>
      <c r="I111" s="108">
        <f>I110</f>
        <v>36234.1</v>
      </c>
      <c r="J111" s="108">
        <f>SUM(J110:J110)</f>
        <v>33226.5</v>
      </c>
      <c r="K111" s="134">
        <f>K110</f>
        <v>20099.400000000001</v>
      </c>
      <c r="L111" s="103">
        <f>SUM(K110:K110)</f>
        <v>20099.400000000001</v>
      </c>
      <c r="M111" s="108">
        <f>SUM(L110:L110)</f>
        <v>7933.8</v>
      </c>
      <c r="N111" s="108">
        <f t="shared" ref="N111:O111" si="18">SUM(N110:N110)</f>
        <v>10501.68</v>
      </c>
      <c r="O111" s="108">
        <f t="shared" si="18"/>
        <v>9703.26</v>
      </c>
      <c r="P111" s="42">
        <f>SUM(D111:O111)</f>
        <v>209677.43999999997</v>
      </c>
    </row>
    <row r="112" spans="1:68" s="2" customFormat="1" ht="13.5" customHeight="1">
      <c r="A112" s="30"/>
      <c r="B112" s="7"/>
      <c r="C112" s="36"/>
      <c r="D112" s="104"/>
      <c r="E112" s="104"/>
      <c r="F112" s="104"/>
      <c r="G112" s="104"/>
      <c r="H112" s="104"/>
      <c r="I112" s="104"/>
      <c r="J112" s="104"/>
      <c r="K112" s="130"/>
      <c r="L112" s="104"/>
      <c r="M112" s="104"/>
      <c r="N112" s="104"/>
      <c r="O112" s="104"/>
      <c r="P112" s="22"/>
    </row>
    <row r="113" spans="1:106" ht="13.5" customHeight="1">
      <c r="A113" s="166" t="s">
        <v>6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8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</row>
    <row r="114" spans="1:106" ht="13.5" customHeight="1">
      <c r="A114" s="40" t="s">
        <v>266</v>
      </c>
      <c r="B114" s="43" t="s">
        <v>109</v>
      </c>
      <c r="C114" s="46" t="s">
        <v>110</v>
      </c>
      <c r="D114" s="110">
        <v>0</v>
      </c>
      <c r="E114" s="101">
        <v>0</v>
      </c>
      <c r="F114" s="101">
        <v>121.86</v>
      </c>
      <c r="G114" s="101">
        <v>0</v>
      </c>
      <c r="H114" s="101">
        <v>0</v>
      </c>
      <c r="I114" s="101">
        <v>0</v>
      </c>
      <c r="J114" s="101">
        <v>0</v>
      </c>
      <c r="K114" s="128">
        <v>0</v>
      </c>
      <c r="L114" s="110">
        <v>0</v>
      </c>
      <c r="M114" s="101">
        <v>223.81</v>
      </c>
      <c r="N114" s="101">
        <v>406.86</v>
      </c>
      <c r="O114" s="101">
        <v>164.45</v>
      </c>
      <c r="P114" s="42">
        <f>SUM(D114:O114)</f>
        <v>916.98</v>
      </c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</row>
    <row r="115" spans="1:106" ht="13.5" customHeight="1">
      <c r="A115" s="47" t="s">
        <v>0</v>
      </c>
      <c r="B115" s="48"/>
      <c r="C115" s="67"/>
      <c r="D115" s="103">
        <f>D114</f>
        <v>0</v>
      </c>
      <c r="E115" s="103">
        <v>0</v>
      </c>
      <c r="F115" s="103">
        <f t="shared" ref="F115" si="19">F114</f>
        <v>121.86</v>
      </c>
      <c r="G115" s="103">
        <v>0</v>
      </c>
      <c r="H115" s="103">
        <v>0</v>
      </c>
      <c r="I115" s="103">
        <v>0</v>
      </c>
      <c r="J115" s="103">
        <v>0</v>
      </c>
      <c r="K115" s="129">
        <v>0</v>
      </c>
      <c r="L115" s="103">
        <v>0</v>
      </c>
      <c r="M115" s="103">
        <f>SUM(M114)</f>
        <v>223.81</v>
      </c>
      <c r="N115" s="103">
        <f>SUM(N114)</f>
        <v>406.86</v>
      </c>
      <c r="O115" s="108">
        <v>164.45</v>
      </c>
      <c r="P115" s="42">
        <f>SUM(D115:O115)</f>
        <v>916.98</v>
      </c>
    </row>
    <row r="116" spans="1:106" s="2" customFormat="1" ht="13.5" customHeight="1">
      <c r="A116" s="68"/>
      <c r="B116" s="7"/>
      <c r="C116" s="36"/>
      <c r="D116" s="104"/>
      <c r="E116" s="104"/>
      <c r="F116" s="104"/>
      <c r="G116" s="104"/>
      <c r="H116" s="104"/>
      <c r="I116" s="104"/>
      <c r="J116" s="104"/>
      <c r="K116" s="130"/>
      <c r="L116" s="104"/>
      <c r="M116" s="104"/>
      <c r="N116" s="104"/>
      <c r="O116" s="104"/>
      <c r="P116" s="22"/>
    </row>
    <row r="117" spans="1:106" s="14" customFormat="1" ht="13.5" customHeight="1">
      <c r="A117" s="175" t="s">
        <v>101</v>
      </c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7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</row>
    <row r="118" spans="1:106" ht="13.5" customHeight="1">
      <c r="A118" s="69" t="s">
        <v>251</v>
      </c>
      <c r="B118" s="43" t="s">
        <v>104</v>
      </c>
      <c r="C118" s="46" t="s">
        <v>105</v>
      </c>
      <c r="D118" s="110">
        <v>1400</v>
      </c>
      <c r="E118" s="101">
        <v>1400</v>
      </c>
      <c r="F118" s="101">
        <v>1400</v>
      </c>
      <c r="G118" s="101">
        <v>1400</v>
      </c>
      <c r="H118" s="101">
        <v>1400</v>
      </c>
      <c r="I118" s="101">
        <v>1911.43</v>
      </c>
      <c r="J118" s="101">
        <v>1911.43</v>
      </c>
      <c r="K118" s="128">
        <v>1470</v>
      </c>
      <c r="L118" s="110">
        <v>1470</v>
      </c>
      <c r="M118" s="101">
        <v>1470</v>
      </c>
      <c r="N118" s="101">
        <v>1470</v>
      </c>
      <c r="O118" s="101">
        <v>1470</v>
      </c>
      <c r="P118" s="50">
        <f>SUM(D118:O118)</f>
        <v>18172.86</v>
      </c>
      <c r="Q118" s="118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</row>
    <row r="119" spans="1:106" ht="13.5" customHeight="1">
      <c r="A119" s="47" t="s">
        <v>0</v>
      </c>
      <c r="B119" s="48"/>
      <c r="C119" s="67"/>
      <c r="D119" s="103">
        <f>SUM(D118)</f>
        <v>1400</v>
      </c>
      <c r="E119" s="103">
        <f>SUM(E118)</f>
        <v>1400</v>
      </c>
      <c r="F119" s="103">
        <f>SUM(F118)</f>
        <v>1400</v>
      </c>
      <c r="G119" s="103">
        <f>SUM(G118)</f>
        <v>1400</v>
      </c>
      <c r="H119" s="103">
        <f>SUM(H118)</f>
        <v>1400</v>
      </c>
      <c r="I119" s="103">
        <f>I118</f>
        <v>1911.43</v>
      </c>
      <c r="J119" s="103">
        <f>J118</f>
        <v>1911.43</v>
      </c>
      <c r="K119" s="129">
        <f>K118</f>
        <v>1470</v>
      </c>
      <c r="L119" s="103">
        <v>1470</v>
      </c>
      <c r="M119" s="103">
        <f>SUM(M118)</f>
        <v>1470</v>
      </c>
      <c r="N119" s="103">
        <f>SUM(N118)</f>
        <v>1470</v>
      </c>
      <c r="O119" s="103">
        <v>1470</v>
      </c>
      <c r="P119" s="50">
        <f>SUM(D119:O119)</f>
        <v>18172.86</v>
      </c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</row>
    <row r="120" spans="1:106" s="11" customFormat="1" ht="13.5" customHeight="1">
      <c r="A120" s="8"/>
      <c r="B120" s="8"/>
      <c r="C120" s="35"/>
      <c r="D120" s="107"/>
      <c r="E120" s="107"/>
      <c r="F120" s="107"/>
      <c r="G120" s="107"/>
      <c r="H120" s="107"/>
      <c r="I120" s="107"/>
      <c r="J120" s="107"/>
      <c r="K120" s="133"/>
      <c r="L120" s="107"/>
      <c r="M120" s="107"/>
      <c r="N120" s="107"/>
      <c r="O120" s="107"/>
      <c r="P120" s="23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</row>
    <row r="121" spans="1:106" ht="13.5" customHeight="1">
      <c r="A121" s="166" t="s">
        <v>7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8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</row>
    <row r="122" spans="1:106" ht="13.5" customHeight="1">
      <c r="A122" s="40" t="s">
        <v>267</v>
      </c>
      <c r="B122" s="43" t="s">
        <v>139</v>
      </c>
      <c r="C122" s="46" t="s">
        <v>92</v>
      </c>
      <c r="D122" s="110">
        <v>1850</v>
      </c>
      <c r="E122" s="101">
        <v>1850</v>
      </c>
      <c r="F122" s="101">
        <v>1850</v>
      </c>
      <c r="G122" s="101">
        <v>1850</v>
      </c>
      <c r="H122" s="101">
        <v>1850</v>
      </c>
      <c r="I122" s="101">
        <v>1850</v>
      </c>
      <c r="J122" s="101">
        <v>1850</v>
      </c>
      <c r="K122" s="128">
        <v>1850</v>
      </c>
      <c r="L122" s="110">
        <v>1850</v>
      </c>
      <c r="M122" s="101">
        <v>1850</v>
      </c>
      <c r="N122" s="101">
        <v>1850</v>
      </c>
      <c r="O122" s="101">
        <v>1850</v>
      </c>
      <c r="P122" s="42">
        <f>SUM(D122:O122)</f>
        <v>22200</v>
      </c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</row>
    <row r="123" spans="1:106" ht="13.5" customHeight="1">
      <c r="A123" s="40" t="s">
        <v>268</v>
      </c>
      <c r="B123" s="43" t="s">
        <v>174</v>
      </c>
      <c r="C123" s="46" t="s">
        <v>175</v>
      </c>
      <c r="D123" s="110">
        <v>742.58</v>
      </c>
      <c r="E123" s="101">
        <v>742.58</v>
      </c>
      <c r="F123" s="101">
        <v>742.58</v>
      </c>
      <c r="G123" s="101">
        <v>742.58</v>
      </c>
      <c r="H123" s="101">
        <v>742.58</v>
      </c>
      <c r="I123" s="101">
        <v>742.58</v>
      </c>
      <c r="J123" s="101">
        <v>742.58</v>
      </c>
      <c r="K123" s="128">
        <v>742.58</v>
      </c>
      <c r="L123" s="110">
        <v>742.58</v>
      </c>
      <c r="M123" s="101">
        <v>742.58</v>
      </c>
      <c r="N123" s="101">
        <v>742.58</v>
      </c>
      <c r="O123" s="101">
        <v>742.58</v>
      </c>
      <c r="P123" s="42">
        <f t="shared" ref="P123:P125" si="20">SUM(D123:O123)</f>
        <v>8910.9600000000009</v>
      </c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</row>
    <row r="124" spans="1:106" ht="13.5" customHeight="1">
      <c r="A124" s="40" t="s">
        <v>269</v>
      </c>
      <c r="B124" s="43" t="s">
        <v>156</v>
      </c>
      <c r="C124" s="46" t="s">
        <v>157</v>
      </c>
      <c r="D124" s="110">
        <v>30000</v>
      </c>
      <c r="E124" s="101">
        <v>10000</v>
      </c>
      <c r="F124" s="101">
        <v>10000</v>
      </c>
      <c r="G124" s="101">
        <v>10000</v>
      </c>
      <c r="H124" s="101">
        <v>10000</v>
      </c>
      <c r="I124" s="101">
        <v>10000</v>
      </c>
      <c r="J124" s="101">
        <v>10000</v>
      </c>
      <c r="K124" s="128">
        <v>10000</v>
      </c>
      <c r="L124" s="110">
        <v>10979.96</v>
      </c>
      <c r="M124" s="101">
        <v>10979.96</v>
      </c>
      <c r="N124" s="101">
        <v>10979.96</v>
      </c>
      <c r="O124" s="101">
        <v>10979.96</v>
      </c>
      <c r="P124" s="42">
        <f t="shared" si="20"/>
        <v>143919.83999999997</v>
      </c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</row>
    <row r="125" spans="1:106" ht="13.5" customHeight="1">
      <c r="A125" s="47" t="s">
        <v>0</v>
      </c>
      <c r="B125" s="48"/>
      <c r="C125" s="67"/>
      <c r="D125" s="103">
        <f t="shared" ref="D125:I125" si="21">SUM(D122:D124)</f>
        <v>32592.58</v>
      </c>
      <c r="E125" s="103">
        <f t="shared" si="21"/>
        <v>12592.58</v>
      </c>
      <c r="F125" s="103">
        <f t="shared" si="21"/>
        <v>12592.58</v>
      </c>
      <c r="G125" s="103">
        <f t="shared" si="21"/>
        <v>12592.58</v>
      </c>
      <c r="H125" s="103">
        <f t="shared" si="21"/>
        <v>12592.58</v>
      </c>
      <c r="I125" s="103">
        <f t="shared" si="21"/>
        <v>12592.58</v>
      </c>
      <c r="J125" s="103">
        <f>SUM(J122+J123+J124)</f>
        <v>12592.58</v>
      </c>
      <c r="K125" s="129">
        <f>SUM(K122:K124)</f>
        <v>12592.58</v>
      </c>
      <c r="L125" s="103">
        <f>SUM(L122:L124)</f>
        <v>13572.539999999999</v>
      </c>
      <c r="M125" s="103">
        <f>SUM(M122:M124)</f>
        <v>13572.539999999999</v>
      </c>
      <c r="N125" s="103">
        <f>SUM(N122:N124)</f>
        <v>13572.539999999999</v>
      </c>
      <c r="O125" s="103">
        <f>SUM(O122:O124)</f>
        <v>13572.539999999999</v>
      </c>
      <c r="P125" s="42">
        <f t="shared" si="20"/>
        <v>175030.80000000005</v>
      </c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</row>
    <row r="126" spans="1:106" ht="13.5" customHeight="1">
      <c r="A126" s="68"/>
      <c r="B126" s="7"/>
      <c r="C126" s="36"/>
      <c r="D126" s="104"/>
      <c r="E126" s="104"/>
      <c r="F126" s="104"/>
      <c r="G126" s="104"/>
      <c r="H126" s="104"/>
      <c r="I126" s="104"/>
      <c r="J126" s="104"/>
      <c r="K126" s="130"/>
      <c r="L126" s="104"/>
      <c r="M126" s="104"/>
      <c r="N126" s="104"/>
      <c r="O126" s="104"/>
      <c r="P126" s="7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</row>
    <row r="127" spans="1:106" ht="13.5" customHeight="1">
      <c r="A127" s="166" t="s">
        <v>171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8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</row>
    <row r="128" spans="1:106" ht="13.5" customHeight="1">
      <c r="A128" s="40" t="s">
        <v>270</v>
      </c>
      <c r="B128" s="43" t="s">
        <v>172</v>
      </c>
      <c r="C128" s="46" t="s">
        <v>173</v>
      </c>
      <c r="D128" s="110">
        <v>5000</v>
      </c>
      <c r="E128" s="101">
        <v>5000</v>
      </c>
      <c r="F128" s="101">
        <v>5000</v>
      </c>
      <c r="G128" s="101">
        <v>5000</v>
      </c>
      <c r="H128" s="101">
        <v>5000</v>
      </c>
      <c r="I128" s="101">
        <v>5000</v>
      </c>
      <c r="J128" s="101">
        <v>5000</v>
      </c>
      <c r="K128" s="128">
        <v>5000</v>
      </c>
      <c r="L128" s="110">
        <v>5000</v>
      </c>
      <c r="M128" s="101">
        <v>5000</v>
      </c>
      <c r="N128" s="101">
        <v>5512.32</v>
      </c>
      <c r="O128" s="101">
        <v>5512.32</v>
      </c>
      <c r="P128" s="42">
        <f>SUM(D128:O128)</f>
        <v>61024.639999999999</v>
      </c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</row>
    <row r="129" spans="1:154" s="2" customFormat="1" ht="13.5" customHeight="1">
      <c r="A129" s="47" t="s">
        <v>0</v>
      </c>
      <c r="B129" s="48"/>
      <c r="C129" s="67"/>
      <c r="D129" s="103">
        <f>SUM(D128)</f>
        <v>5000</v>
      </c>
      <c r="E129" s="103">
        <f>SUM(E128)</f>
        <v>5000</v>
      </c>
      <c r="F129" s="103">
        <f>SUM(F128)</f>
        <v>5000</v>
      </c>
      <c r="G129" s="103">
        <f>SUM(G128)</f>
        <v>5000</v>
      </c>
      <c r="H129" s="103">
        <f>SUM(H128)</f>
        <v>5000</v>
      </c>
      <c r="I129" s="103">
        <f>I128</f>
        <v>5000</v>
      </c>
      <c r="J129" s="103">
        <f>SUM(J128)</f>
        <v>5000</v>
      </c>
      <c r="K129" s="129">
        <f>K128</f>
        <v>5000</v>
      </c>
      <c r="L129" s="103">
        <v>5000</v>
      </c>
      <c r="M129" s="103">
        <f>SUM(M128)</f>
        <v>5000</v>
      </c>
      <c r="N129" s="103">
        <f>SUM(N128)</f>
        <v>5512.32</v>
      </c>
      <c r="O129" s="103">
        <v>5512.32</v>
      </c>
      <c r="P129" s="42">
        <f>SUM(D129:O129)</f>
        <v>61024.639999999999</v>
      </c>
    </row>
    <row r="130" spans="1:154" s="2" customFormat="1" ht="13.5" customHeight="1">
      <c r="A130" s="68"/>
      <c r="B130" s="30"/>
      <c r="C130" s="73"/>
      <c r="D130" s="73"/>
      <c r="E130" s="73"/>
      <c r="F130" s="73"/>
      <c r="G130" s="73"/>
      <c r="H130" s="73"/>
      <c r="I130" s="73"/>
      <c r="J130" s="73"/>
      <c r="K130" s="130"/>
      <c r="L130" s="73"/>
      <c r="M130" s="73"/>
      <c r="N130" s="73"/>
      <c r="O130" s="73"/>
      <c r="P130" s="87"/>
    </row>
    <row r="131" spans="1:154" ht="13.5" customHeight="1">
      <c r="A131" s="166" t="s">
        <v>18</v>
      </c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8"/>
    </row>
    <row r="132" spans="1:154" ht="13.5" customHeight="1">
      <c r="A132" s="69" t="s">
        <v>271</v>
      </c>
      <c r="B132" s="76" t="s">
        <v>97</v>
      </c>
      <c r="C132" s="44" t="s">
        <v>96</v>
      </c>
      <c r="D132" s="111">
        <v>2429.7399999999998</v>
      </c>
      <c r="E132" s="109">
        <v>2300</v>
      </c>
      <c r="F132" s="109">
        <v>2428.46</v>
      </c>
      <c r="G132" s="109">
        <v>2428.46</v>
      </c>
      <c r="H132" s="109">
        <v>2428.46</v>
      </c>
      <c r="I132" s="109">
        <v>2428.46</v>
      </c>
      <c r="J132" s="109">
        <v>2428.46</v>
      </c>
      <c r="K132" s="135">
        <v>2428.46</v>
      </c>
      <c r="L132" s="111">
        <v>2428.46</v>
      </c>
      <c r="M132" s="109">
        <v>2428.46</v>
      </c>
      <c r="N132" s="109">
        <v>2428.46</v>
      </c>
      <c r="O132" s="109">
        <v>2428.46</v>
      </c>
      <c r="P132" s="42">
        <f t="shared" ref="P132:P137" si="22">SUM(D132:O132)</f>
        <v>29014.339999999993</v>
      </c>
    </row>
    <row r="133" spans="1:154" s="2" customFormat="1" ht="13.5" customHeight="1">
      <c r="A133" s="69" t="s">
        <v>272</v>
      </c>
      <c r="B133" s="77" t="s">
        <v>118</v>
      </c>
      <c r="C133" s="44" t="s">
        <v>114</v>
      </c>
      <c r="D133" s="113">
        <v>0</v>
      </c>
      <c r="E133" s="113">
        <v>0</v>
      </c>
      <c r="F133" s="62">
        <v>645</v>
      </c>
      <c r="G133" s="109">
        <v>0</v>
      </c>
      <c r="H133" s="109" t="s">
        <v>250</v>
      </c>
      <c r="I133" s="109" t="s">
        <v>250</v>
      </c>
      <c r="J133" s="58" t="s">
        <v>199</v>
      </c>
      <c r="K133" s="121" t="s">
        <v>199</v>
      </c>
      <c r="L133" s="58" t="s">
        <v>199</v>
      </c>
      <c r="M133" s="58" t="s">
        <v>199</v>
      </c>
      <c r="N133" s="58" t="s">
        <v>199</v>
      </c>
      <c r="O133" s="58" t="s">
        <v>199</v>
      </c>
      <c r="P133" s="42">
        <f t="shared" si="22"/>
        <v>645</v>
      </c>
    </row>
    <row r="134" spans="1:154" s="2" customFormat="1" ht="13.5" customHeight="1">
      <c r="A134" s="91" t="s">
        <v>144</v>
      </c>
      <c r="B134" s="78" t="s">
        <v>145</v>
      </c>
      <c r="C134" s="44" t="s">
        <v>146</v>
      </c>
      <c r="D134" s="113">
        <v>9350</v>
      </c>
      <c r="E134" s="62">
        <v>7700</v>
      </c>
      <c r="F134" s="62">
        <v>7850</v>
      </c>
      <c r="G134" s="109">
        <v>0</v>
      </c>
      <c r="H134" s="109">
        <v>0</v>
      </c>
      <c r="I134" s="109">
        <v>0</v>
      </c>
      <c r="J134" s="109">
        <v>0</v>
      </c>
      <c r="K134" s="135">
        <v>0</v>
      </c>
      <c r="L134" s="111">
        <v>6000</v>
      </c>
      <c r="M134" s="62">
        <v>23700</v>
      </c>
      <c r="N134" s="109" t="s">
        <v>326</v>
      </c>
      <c r="O134" s="109" t="s">
        <v>326</v>
      </c>
      <c r="P134" s="42">
        <f t="shared" si="22"/>
        <v>54600</v>
      </c>
    </row>
    <row r="135" spans="1:154" s="2" customFormat="1" ht="13.5" customHeight="1">
      <c r="A135" s="69" t="s">
        <v>273</v>
      </c>
      <c r="B135" s="76" t="s">
        <v>155</v>
      </c>
      <c r="C135" s="44" t="s">
        <v>154</v>
      </c>
      <c r="D135" s="110">
        <v>3000</v>
      </c>
      <c r="E135" s="109">
        <v>3000</v>
      </c>
      <c r="F135" s="109">
        <v>2600</v>
      </c>
      <c r="G135" s="109">
        <v>2600</v>
      </c>
      <c r="H135" s="109">
        <v>2600</v>
      </c>
      <c r="I135" s="109">
        <v>2600</v>
      </c>
      <c r="J135" s="58" t="s">
        <v>199</v>
      </c>
      <c r="K135" s="121" t="s">
        <v>199</v>
      </c>
      <c r="L135" s="58" t="s">
        <v>199</v>
      </c>
      <c r="M135" s="58" t="s">
        <v>199</v>
      </c>
      <c r="N135" s="58" t="s">
        <v>199</v>
      </c>
      <c r="O135" s="58" t="s">
        <v>199</v>
      </c>
      <c r="P135" s="42">
        <f t="shared" si="22"/>
        <v>16400</v>
      </c>
    </row>
    <row r="136" spans="1:154" s="2" customFormat="1" ht="13.5" customHeight="1">
      <c r="A136" s="144" t="s">
        <v>304</v>
      </c>
      <c r="B136" s="76" t="s">
        <v>312</v>
      </c>
      <c r="C136" s="44" t="s">
        <v>311</v>
      </c>
      <c r="D136" s="110">
        <v>0</v>
      </c>
      <c r="E136" s="109">
        <v>0</v>
      </c>
      <c r="F136" s="109">
        <v>0</v>
      </c>
      <c r="G136" s="109">
        <v>0</v>
      </c>
      <c r="H136" s="109">
        <v>0</v>
      </c>
      <c r="I136" s="109">
        <v>0</v>
      </c>
      <c r="J136" s="58">
        <v>0</v>
      </c>
      <c r="K136" s="32">
        <v>14367.53</v>
      </c>
      <c r="L136" s="58">
        <v>63045</v>
      </c>
      <c r="M136" s="58">
        <v>63000</v>
      </c>
      <c r="N136" s="58">
        <v>63000</v>
      </c>
      <c r="O136" s="58">
        <v>63000</v>
      </c>
      <c r="P136" s="42">
        <f t="shared" si="22"/>
        <v>266412.53000000003</v>
      </c>
    </row>
    <row r="137" spans="1:154" s="2" customFormat="1" ht="13.5" customHeight="1">
      <c r="A137" s="79" t="s">
        <v>0</v>
      </c>
      <c r="B137" s="48"/>
      <c r="C137" s="67"/>
      <c r="D137" s="103">
        <f t="shared" ref="D137:F137" si="23">SUM(D132:D135)</f>
        <v>14779.74</v>
      </c>
      <c r="E137" s="103">
        <f t="shared" si="23"/>
        <v>13000</v>
      </c>
      <c r="F137" s="103">
        <f t="shared" si="23"/>
        <v>13523.46</v>
      </c>
      <c r="G137" s="103">
        <f>SUM(G132:G136)</f>
        <v>5028.46</v>
      </c>
      <c r="H137" s="103">
        <f>SUM(H132:H136)</f>
        <v>5028.46</v>
      </c>
      <c r="I137" s="103">
        <f>SUM(I132:I136)</f>
        <v>5028.46</v>
      </c>
      <c r="J137" s="114">
        <v>2428.46</v>
      </c>
      <c r="K137" s="129">
        <f>SUM(K132:K136)</f>
        <v>16795.990000000002</v>
      </c>
      <c r="L137" s="103">
        <f>SUM(L132:L136)</f>
        <v>71473.459999999992</v>
      </c>
      <c r="M137" s="103">
        <f>SUM(M132:M136)</f>
        <v>89128.459999999992</v>
      </c>
      <c r="N137" s="103">
        <f>SUM(N132:N136)</f>
        <v>65428.46</v>
      </c>
      <c r="O137" s="103">
        <v>65428.46</v>
      </c>
      <c r="P137" s="42">
        <f t="shared" si="22"/>
        <v>367071.87</v>
      </c>
    </row>
    <row r="138" spans="1:154" ht="13.5" customHeight="1">
      <c r="A138" s="30"/>
      <c r="B138" s="7"/>
      <c r="C138" s="36"/>
      <c r="D138" s="104"/>
      <c r="E138" s="104"/>
      <c r="F138" s="104"/>
      <c r="G138" s="104"/>
      <c r="H138" s="104"/>
      <c r="I138" s="104"/>
      <c r="J138" s="104"/>
      <c r="K138" s="130"/>
      <c r="L138" s="104"/>
      <c r="M138" s="104"/>
      <c r="N138" s="104"/>
      <c r="O138" s="104"/>
      <c r="P138" s="24"/>
    </row>
    <row r="139" spans="1:154" s="9" customFormat="1" ht="13.5" customHeight="1">
      <c r="A139" s="166" t="s">
        <v>12</v>
      </c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8"/>
    </row>
    <row r="140" spans="1:154" ht="13.5" customHeight="1">
      <c r="A140" s="125" t="s">
        <v>274</v>
      </c>
      <c r="B140" s="75" t="s">
        <v>98</v>
      </c>
      <c r="C140" s="46" t="s">
        <v>99</v>
      </c>
      <c r="D140" s="110">
        <v>124.92</v>
      </c>
      <c r="E140" s="110">
        <v>351.75</v>
      </c>
      <c r="F140" s="110">
        <v>217.43</v>
      </c>
      <c r="G140" s="110">
        <v>536.74</v>
      </c>
      <c r="H140" s="110">
        <v>495.68</v>
      </c>
      <c r="I140" s="110">
        <v>2823.97</v>
      </c>
      <c r="J140" s="110">
        <v>4275.37</v>
      </c>
      <c r="K140" s="136">
        <v>2317.63</v>
      </c>
      <c r="L140" s="110">
        <v>236.47</v>
      </c>
      <c r="M140" s="110">
        <v>704.07</v>
      </c>
      <c r="N140" s="110">
        <v>697.06</v>
      </c>
      <c r="O140" s="110">
        <v>763.19</v>
      </c>
      <c r="P140" s="71">
        <f>SUM(D140:O140)</f>
        <v>13544.28</v>
      </c>
    </row>
    <row r="141" spans="1:154" s="2" customFormat="1" ht="13.5" customHeight="1">
      <c r="A141" s="47" t="s">
        <v>0</v>
      </c>
      <c r="B141" s="48"/>
      <c r="C141" s="67"/>
      <c r="D141" s="103">
        <f>SUM(D140)</f>
        <v>124.92</v>
      </c>
      <c r="E141" s="103">
        <f>SUM(E140)</f>
        <v>351.75</v>
      </c>
      <c r="F141" s="103">
        <f>SUM(F140)</f>
        <v>217.43</v>
      </c>
      <c r="G141" s="103">
        <f>SUM(G140)</f>
        <v>536.74</v>
      </c>
      <c r="H141" s="103">
        <v>495.68</v>
      </c>
      <c r="I141" s="103">
        <f>I140</f>
        <v>2823.97</v>
      </c>
      <c r="J141" s="103">
        <v>4275.37</v>
      </c>
      <c r="K141" s="129">
        <f>K140</f>
        <v>2317.63</v>
      </c>
      <c r="L141" s="103">
        <f>L140</f>
        <v>236.47</v>
      </c>
      <c r="M141" s="103">
        <f>SUM(M140)</f>
        <v>704.07</v>
      </c>
      <c r="N141" s="103">
        <f>SUM(N140)</f>
        <v>697.06</v>
      </c>
      <c r="O141" s="103">
        <v>763.19</v>
      </c>
      <c r="P141" s="71">
        <f>SUM(D141:O141)</f>
        <v>13544.28</v>
      </c>
    </row>
    <row r="142" spans="1:154" s="2" customFormat="1" ht="13.5" customHeight="1">
      <c r="A142" s="8"/>
      <c r="B142" s="8"/>
      <c r="C142" s="35"/>
      <c r="D142" s="107"/>
      <c r="E142" s="107"/>
      <c r="F142" s="107"/>
      <c r="G142" s="107"/>
      <c r="H142" s="107"/>
      <c r="I142" s="107"/>
      <c r="J142" s="107"/>
      <c r="K142" s="133"/>
      <c r="L142" s="107"/>
      <c r="M142" s="107"/>
      <c r="N142" s="107"/>
      <c r="O142" s="107"/>
      <c r="P142" s="23"/>
    </row>
    <row r="143" spans="1:154" s="11" customFormat="1" ht="13.5" customHeight="1">
      <c r="A143" s="178" t="s">
        <v>15</v>
      </c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80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</row>
    <row r="144" spans="1:154" ht="13.5" customHeight="1">
      <c r="A144" s="74" t="s">
        <v>252</v>
      </c>
      <c r="B144" s="52" t="s">
        <v>134</v>
      </c>
      <c r="C144" s="44" t="s">
        <v>93</v>
      </c>
      <c r="D144" s="113">
        <v>7036.14</v>
      </c>
      <c r="E144" s="113">
        <v>6350.06</v>
      </c>
      <c r="F144" s="113">
        <v>5284.24</v>
      </c>
      <c r="G144" s="111">
        <v>3587.22</v>
      </c>
      <c r="H144" s="111">
        <v>3283.82</v>
      </c>
      <c r="I144" s="111">
        <v>3903.7</v>
      </c>
      <c r="J144" s="111">
        <v>4428.72</v>
      </c>
      <c r="K144" s="137">
        <v>3044.08</v>
      </c>
      <c r="L144" s="111">
        <v>5017.5600000000004</v>
      </c>
      <c r="M144" s="111">
        <v>6341.48</v>
      </c>
      <c r="N144" s="111">
        <v>7731.02</v>
      </c>
      <c r="O144" s="111">
        <v>7975.32</v>
      </c>
      <c r="P144" s="54">
        <f>SUM(D144:O144)</f>
        <v>63983.360000000008</v>
      </c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</row>
    <row r="145" spans="1:154" s="2" customFormat="1" ht="13.5" customHeight="1">
      <c r="A145" s="47" t="s">
        <v>0</v>
      </c>
      <c r="B145" s="63"/>
      <c r="C145" s="67"/>
      <c r="D145" s="106">
        <f>SUM(D144)</f>
        <v>7036.14</v>
      </c>
      <c r="E145" s="106">
        <f>SUM(E144)</f>
        <v>6350.06</v>
      </c>
      <c r="F145" s="106">
        <f>SUM(F144)</f>
        <v>5284.24</v>
      </c>
      <c r="G145" s="106">
        <f>G144</f>
        <v>3587.22</v>
      </c>
      <c r="H145" s="106">
        <v>3283.82</v>
      </c>
      <c r="I145" s="106">
        <f>I144</f>
        <v>3903.7</v>
      </c>
      <c r="J145" s="106">
        <v>4428.72</v>
      </c>
      <c r="K145" s="122">
        <f>K144</f>
        <v>3044.08</v>
      </c>
      <c r="L145" s="106">
        <f>L144</f>
        <v>5017.5600000000004</v>
      </c>
      <c r="M145" s="106">
        <f>SUM(M144)</f>
        <v>6341.48</v>
      </c>
      <c r="N145" s="106">
        <f>SUM(N144)</f>
        <v>7731.02</v>
      </c>
      <c r="O145" s="106">
        <v>7975.32</v>
      </c>
      <c r="P145" s="54">
        <f>SUM(D145:O145)</f>
        <v>63983.360000000008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</row>
    <row r="146" spans="1:154" ht="13.5" customHeight="1">
      <c r="A146" s="30"/>
      <c r="B146" s="16"/>
      <c r="C146" s="36"/>
      <c r="D146" s="112"/>
      <c r="E146" s="112"/>
      <c r="F146" s="112"/>
      <c r="G146" s="112"/>
      <c r="H146" s="112"/>
      <c r="I146" s="112"/>
      <c r="J146" s="112"/>
      <c r="K146" s="138"/>
      <c r="L146" s="112"/>
      <c r="M146" s="112"/>
      <c r="N146" s="112"/>
      <c r="O146" s="112"/>
      <c r="P146" s="25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</row>
    <row r="147" spans="1:154" s="18" customFormat="1" ht="13.5" customHeight="1">
      <c r="A147" s="166" t="s">
        <v>13</v>
      </c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8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</row>
    <row r="148" spans="1:154" s="2" customFormat="1" ht="13.5" customHeight="1">
      <c r="A148" s="40" t="s">
        <v>275</v>
      </c>
      <c r="B148" s="52" t="s">
        <v>140</v>
      </c>
      <c r="C148" s="44" t="s">
        <v>141</v>
      </c>
      <c r="D148" s="110">
        <v>33544.93</v>
      </c>
      <c r="E148" s="101">
        <v>32225.119999999999</v>
      </c>
      <c r="F148" s="101">
        <v>23985.08</v>
      </c>
      <c r="G148" s="101">
        <v>10619.11</v>
      </c>
      <c r="H148" s="101">
        <v>35980.67</v>
      </c>
      <c r="I148" s="101">
        <v>46283.519999999997</v>
      </c>
      <c r="J148" s="101">
        <v>42857.14</v>
      </c>
      <c r="K148" s="110">
        <v>8372.07</v>
      </c>
      <c r="L148" s="101">
        <v>29455.03</v>
      </c>
      <c r="M148" s="102">
        <v>30036.71</v>
      </c>
      <c r="N148" s="101">
        <v>38450.449999999997</v>
      </c>
      <c r="O148" s="101">
        <v>41912.17</v>
      </c>
      <c r="P148" s="54">
        <f>SUM(D148:O148)</f>
        <v>373722.00000000006</v>
      </c>
    </row>
    <row r="149" spans="1:154" s="2" customFormat="1" ht="13.5" customHeight="1">
      <c r="A149" s="47" t="s">
        <v>0</v>
      </c>
      <c r="B149" s="48"/>
      <c r="C149" s="49"/>
      <c r="D149" s="103">
        <f>SUM(D148)</f>
        <v>33544.93</v>
      </c>
      <c r="E149" s="103">
        <f>SUM(E148)</f>
        <v>32225.119999999999</v>
      </c>
      <c r="F149" s="103">
        <f>SUM(F148)</f>
        <v>23985.08</v>
      </c>
      <c r="G149" s="103">
        <f>SUM(G148)</f>
        <v>10619.11</v>
      </c>
      <c r="H149" s="103">
        <v>35980.67</v>
      </c>
      <c r="I149" s="103">
        <v>46283.519999999997</v>
      </c>
      <c r="J149" s="103">
        <v>42857.14</v>
      </c>
      <c r="K149" s="103">
        <f>K148</f>
        <v>8372.07</v>
      </c>
      <c r="L149" s="103">
        <f>L148</f>
        <v>29455.03</v>
      </c>
      <c r="M149" s="103">
        <f>SUM(M148)</f>
        <v>30036.71</v>
      </c>
      <c r="N149" s="103">
        <f>SUM(N148)</f>
        <v>38450.449999999997</v>
      </c>
      <c r="O149" s="103">
        <f>SUM(O148)</f>
        <v>41912.17</v>
      </c>
      <c r="P149" s="54">
        <f>SUM(D149:O149)</f>
        <v>373722.00000000006</v>
      </c>
    </row>
    <row r="150" spans="1:154" ht="13.5" customHeight="1">
      <c r="A150" s="30"/>
      <c r="B150" s="7"/>
      <c r="C150" s="34"/>
      <c r="D150" s="104"/>
      <c r="E150" s="104"/>
      <c r="F150" s="104"/>
      <c r="G150" s="104"/>
      <c r="H150" s="104"/>
      <c r="I150" s="104"/>
      <c r="J150" s="104"/>
      <c r="K150" s="130"/>
      <c r="L150" s="104"/>
      <c r="M150" s="104"/>
      <c r="N150" s="104"/>
      <c r="O150" s="104"/>
      <c r="P150" s="2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</row>
    <row r="151" spans="1:154" s="11" customFormat="1" ht="13.5" customHeight="1">
      <c r="A151" s="178" t="s">
        <v>21</v>
      </c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80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</row>
    <row r="152" spans="1:154" s="9" customFormat="1" ht="13.5" customHeight="1">
      <c r="A152" s="80" t="s">
        <v>257</v>
      </c>
      <c r="B152" s="81" t="s">
        <v>135</v>
      </c>
      <c r="C152" s="40" t="s">
        <v>136</v>
      </c>
      <c r="D152" s="111">
        <v>5000</v>
      </c>
      <c r="E152" s="109">
        <v>5000</v>
      </c>
      <c r="F152" s="109">
        <v>5000</v>
      </c>
      <c r="G152" s="109">
        <v>5000</v>
      </c>
      <c r="H152" s="109">
        <v>5000</v>
      </c>
      <c r="I152" s="109">
        <v>5000</v>
      </c>
      <c r="J152" s="109">
        <v>5000</v>
      </c>
      <c r="K152" s="109">
        <v>5000</v>
      </c>
      <c r="L152" s="111">
        <v>5000</v>
      </c>
      <c r="M152" s="109">
        <v>5000</v>
      </c>
      <c r="N152" s="109">
        <v>5000</v>
      </c>
      <c r="O152" s="109">
        <v>5000</v>
      </c>
      <c r="P152" s="88">
        <f>SUM(D152:O152)</f>
        <v>60000</v>
      </c>
    </row>
    <row r="153" spans="1:154" s="9" customFormat="1" ht="13.5" customHeight="1">
      <c r="A153" s="82"/>
      <c r="B153" s="83"/>
      <c r="C153" s="84"/>
      <c r="D153" s="106">
        <f>SUM(D152)</f>
        <v>5000</v>
      </c>
      <c r="E153" s="106">
        <f>SUM(E152)</f>
        <v>5000</v>
      </c>
      <c r="F153" s="106">
        <f>SUM(F152)</f>
        <v>5000</v>
      </c>
      <c r="G153" s="106">
        <f>SUM(G152)</f>
        <v>5000</v>
      </c>
      <c r="H153" s="106">
        <v>5000</v>
      </c>
      <c r="I153" s="106">
        <v>5000</v>
      </c>
      <c r="J153" s="106">
        <v>5000</v>
      </c>
      <c r="K153" s="106">
        <v>5000</v>
      </c>
      <c r="L153" s="106">
        <v>5000</v>
      </c>
      <c r="M153" s="106">
        <f>SUM(M152)</f>
        <v>5000</v>
      </c>
      <c r="N153" s="106">
        <f>SUM(N152)</f>
        <v>5000</v>
      </c>
      <c r="O153" s="106">
        <v>5000</v>
      </c>
      <c r="P153" s="88">
        <f>SUM(D153:O153)</f>
        <v>60000</v>
      </c>
    </row>
    <row r="154" spans="1:154" s="9" customFormat="1" ht="13.5" customHeight="1">
      <c r="A154" s="8"/>
      <c r="B154" s="8"/>
      <c r="C154" s="35"/>
      <c r="D154" s="107"/>
      <c r="E154" s="107"/>
      <c r="F154" s="107"/>
      <c r="G154" s="107"/>
      <c r="H154" s="107"/>
      <c r="I154" s="107"/>
      <c r="J154" s="107"/>
      <c r="K154" s="133"/>
      <c r="L154" s="107"/>
      <c r="M154" s="107"/>
      <c r="N154" s="107"/>
      <c r="O154" s="107"/>
      <c r="P154" s="23"/>
    </row>
    <row r="155" spans="1:154" s="9" customFormat="1" ht="13.5" customHeight="1">
      <c r="A155" s="178" t="s">
        <v>17</v>
      </c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80"/>
    </row>
    <row r="156" spans="1:154" ht="13.5" customHeight="1">
      <c r="A156" s="85" t="s">
        <v>276</v>
      </c>
      <c r="B156" s="61" t="s">
        <v>100</v>
      </c>
      <c r="C156" s="44" t="s">
        <v>130</v>
      </c>
      <c r="D156" s="139">
        <v>2050</v>
      </c>
      <c r="E156" s="150">
        <v>2050</v>
      </c>
      <c r="F156" s="135" t="s">
        <v>199</v>
      </c>
      <c r="G156" s="135" t="s">
        <v>199</v>
      </c>
      <c r="H156" s="135" t="s">
        <v>199</v>
      </c>
      <c r="I156" s="135" t="s">
        <v>199</v>
      </c>
      <c r="J156" s="121" t="s">
        <v>199</v>
      </c>
      <c r="K156" s="121" t="s">
        <v>199</v>
      </c>
      <c r="L156" s="121" t="s">
        <v>199</v>
      </c>
      <c r="M156" s="121" t="s">
        <v>199</v>
      </c>
      <c r="N156" s="121" t="s">
        <v>199</v>
      </c>
      <c r="O156" s="121" t="s">
        <v>199</v>
      </c>
      <c r="P156" s="54">
        <f>SUM(D156:O156)</f>
        <v>4100</v>
      </c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</row>
    <row r="157" spans="1:154" s="2" customFormat="1" ht="13.5" customHeight="1">
      <c r="A157" s="82"/>
      <c r="B157" s="83"/>
      <c r="C157" s="86"/>
      <c r="D157" s="122">
        <f>SUM(D156)</f>
        <v>2050</v>
      </c>
      <c r="E157" s="122">
        <f>SUM(E156)</f>
        <v>2050</v>
      </c>
      <c r="F157" s="122" t="s">
        <v>199</v>
      </c>
      <c r="G157" s="122" t="s">
        <v>199</v>
      </c>
      <c r="H157" s="122" t="s">
        <v>199</v>
      </c>
      <c r="I157" s="122" t="s">
        <v>199</v>
      </c>
      <c r="J157" s="122" t="s">
        <v>199</v>
      </c>
      <c r="K157" s="122" t="s">
        <v>199</v>
      </c>
      <c r="L157" s="122" t="s">
        <v>199</v>
      </c>
      <c r="M157" s="122" t="s">
        <v>199</v>
      </c>
      <c r="N157" s="122" t="s">
        <v>199</v>
      </c>
      <c r="O157" s="122" t="s">
        <v>199</v>
      </c>
      <c r="P157" s="54">
        <f>SUM(D157:O157)</f>
        <v>4100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</row>
    <row r="158" spans="1:154" ht="13.5" customHeight="1">
      <c r="A158" s="8"/>
      <c r="B158" s="13"/>
      <c r="C158" s="37"/>
      <c r="D158" s="112"/>
      <c r="E158" s="112"/>
      <c r="F158" s="112"/>
      <c r="G158" s="112"/>
      <c r="H158" s="112"/>
      <c r="I158" s="112"/>
      <c r="J158" s="112"/>
      <c r="K158" s="138"/>
      <c r="L158" s="112"/>
      <c r="M158" s="112"/>
      <c r="N158" s="112"/>
      <c r="O158" s="112"/>
      <c r="P158" s="2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</row>
    <row r="159" spans="1:154" s="11" customFormat="1" ht="13.5" customHeight="1">
      <c r="A159" s="178" t="s">
        <v>16</v>
      </c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80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</row>
    <row r="160" spans="1:154" ht="13.5" customHeight="1">
      <c r="A160" s="46" t="s">
        <v>277</v>
      </c>
      <c r="B160" s="52" t="s">
        <v>137</v>
      </c>
      <c r="C160" s="44" t="s">
        <v>95</v>
      </c>
      <c r="D160" s="113">
        <v>254</v>
      </c>
      <c r="E160" s="113">
        <v>254</v>
      </c>
      <c r="F160" s="113">
        <v>254</v>
      </c>
      <c r="G160" s="113">
        <v>254</v>
      </c>
      <c r="H160" s="113">
        <v>254</v>
      </c>
      <c r="I160" s="113" t="s">
        <v>250</v>
      </c>
      <c r="J160" s="58" t="s">
        <v>199</v>
      </c>
      <c r="K160" s="121" t="s">
        <v>199</v>
      </c>
      <c r="L160" s="58" t="s">
        <v>199</v>
      </c>
      <c r="M160" s="121" t="s">
        <v>199</v>
      </c>
      <c r="N160" s="121" t="s">
        <v>199</v>
      </c>
      <c r="O160" s="121" t="s">
        <v>199</v>
      </c>
      <c r="P160" s="42">
        <f>SUM(D160:O160)</f>
        <v>1270</v>
      </c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</row>
    <row r="161" spans="1:154" ht="13.5" customHeight="1">
      <c r="A161" s="69" t="s">
        <v>293</v>
      </c>
      <c r="B161" s="52" t="s">
        <v>94</v>
      </c>
      <c r="C161" s="44" t="s">
        <v>95</v>
      </c>
      <c r="D161" s="109">
        <v>199.9</v>
      </c>
      <c r="E161" s="109">
        <v>199.9</v>
      </c>
      <c r="F161" s="109">
        <v>0</v>
      </c>
      <c r="G161" s="109">
        <v>199.9</v>
      </c>
      <c r="H161" s="109">
        <v>399.8</v>
      </c>
      <c r="I161" s="109">
        <v>199.9</v>
      </c>
      <c r="J161" s="109">
        <v>199.9</v>
      </c>
      <c r="K161" s="135">
        <v>199.9</v>
      </c>
      <c r="L161" s="111">
        <v>199.9</v>
      </c>
      <c r="M161" s="158">
        <v>199.9</v>
      </c>
      <c r="N161" s="111">
        <v>0</v>
      </c>
      <c r="O161" s="163" t="s">
        <v>326</v>
      </c>
      <c r="P161" s="42">
        <f t="shared" ref="P161:P163" si="24">SUM(D161:O161)</f>
        <v>1999.0000000000005</v>
      </c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</row>
    <row r="162" spans="1:154" s="2" customFormat="1" ht="13.5" customHeight="1">
      <c r="A162" s="124" t="s">
        <v>285</v>
      </c>
      <c r="B162" s="119" t="s">
        <v>323</v>
      </c>
      <c r="C162" s="156" t="s">
        <v>256</v>
      </c>
      <c r="D162" s="109">
        <v>0</v>
      </c>
      <c r="E162" s="109">
        <v>0</v>
      </c>
      <c r="F162" s="109">
        <v>0</v>
      </c>
      <c r="G162" s="109">
        <v>0</v>
      </c>
      <c r="H162" s="113">
        <v>19.989999999999998</v>
      </c>
      <c r="I162" s="111">
        <v>179.9</v>
      </c>
      <c r="J162" s="113">
        <v>199.9</v>
      </c>
      <c r="K162" s="139">
        <v>199.9</v>
      </c>
      <c r="L162" s="111">
        <v>199.9</v>
      </c>
      <c r="M162" s="164">
        <v>199.9</v>
      </c>
      <c r="N162" s="164">
        <v>199.9</v>
      </c>
      <c r="O162" s="164">
        <v>199.9</v>
      </c>
      <c r="P162" s="42">
        <f t="shared" si="24"/>
        <v>1399.2900000000002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</row>
    <row r="163" spans="1:154" s="2" customFormat="1" ht="13.5" customHeight="1">
      <c r="A163" s="47" t="s">
        <v>0</v>
      </c>
      <c r="B163" s="63"/>
      <c r="C163" s="67"/>
      <c r="D163" s="106">
        <f>SUM(D160:D161)</f>
        <v>453.9</v>
      </c>
      <c r="E163" s="106">
        <f>SUM(E160:E161)</f>
        <v>453.9</v>
      </c>
      <c r="F163" s="106">
        <f>SUM(F160:F161)</f>
        <v>254</v>
      </c>
      <c r="G163" s="106">
        <f>SUM(G160:G161)</f>
        <v>453.9</v>
      </c>
      <c r="H163" s="106">
        <f>SUM(H160:H162)</f>
        <v>673.79</v>
      </c>
      <c r="I163" s="106">
        <f>SUM(I160:I162)</f>
        <v>379.8</v>
      </c>
      <c r="J163" s="106">
        <f>SUM(J161+J162)</f>
        <v>399.8</v>
      </c>
      <c r="K163" s="122">
        <f>SUM(K161:K162)</f>
        <v>399.8</v>
      </c>
      <c r="L163" s="106">
        <f>SUM(L161:L162)</f>
        <v>399.8</v>
      </c>
      <c r="M163" s="106">
        <f>SUM(M161:M162)</f>
        <v>399.8</v>
      </c>
      <c r="N163" s="106">
        <f>SUM(N162)</f>
        <v>199.9</v>
      </c>
      <c r="O163" s="106">
        <v>199.99</v>
      </c>
      <c r="P163" s="42">
        <f t="shared" si="24"/>
        <v>4668.38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</row>
    <row r="164" spans="1:154" ht="13.5" customHeight="1">
      <c r="A164" s="30"/>
      <c r="B164" s="16"/>
      <c r="C164" s="36"/>
      <c r="D164" s="112"/>
      <c r="E164" s="112"/>
      <c r="F164" s="112"/>
      <c r="G164" s="112"/>
      <c r="H164" s="112"/>
      <c r="I164" s="112"/>
      <c r="J164" s="112"/>
      <c r="K164" s="138"/>
      <c r="L164" s="112"/>
      <c r="M164" s="112"/>
      <c r="N164" s="112"/>
      <c r="O164" s="112"/>
      <c r="P164" s="26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</row>
    <row r="165" spans="1:154" s="18" customFormat="1" ht="13.5" customHeight="1">
      <c r="A165" s="178" t="s">
        <v>19</v>
      </c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80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</row>
    <row r="166" spans="1:154" ht="13.5" customHeight="1">
      <c r="A166" s="80" t="s">
        <v>300</v>
      </c>
      <c r="B166" s="61" t="s">
        <v>170</v>
      </c>
      <c r="C166" s="57" t="s">
        <v>111</v>
      </c>
      <c r="D166" s="111">
        <v>326.76</v>
      </c>
      <c r="E166" s="109">
        <v>0</v>
      </c>
      <c r="F166" s="109">
        <v>163.36000000000001</v>
      </c>
      <c r="G166" s="109">
        <v>0</v>
      </c>
      <c r="H166" s="109">
        <v>0</v>
      </c>
      <c r="I166" s="109">
        <v>0</v>
      </c>
      <c r="J166" s="109">
        <v>0</v>
      </c>
      <c r="K166" s="135">
        <v>0</v>
      </c>
      <c r="L166" s="111">
        <v>0</v>
      </c>
      <c r="M166" s="111">
        <v>0</v>
      </c>
      <c r="N166" s="111">
        <v>0</v>
      </c>
      <c r="O166" s="109">
        <v>705.6</v>
      </c>
      <c r="P166" s="54">
        <f>SUM(D166:O166)</f>
        <v>1195.72</v>
      </c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</row>
    <row r="167" spans="1:154" ht="13.5" customHeight="1">
      <c r="A167" s="80" t="s">
        <v>295</v>
      </c>
      <c r="B167" s="61" t="s">
        <v>117</v>
      </c>
      <c r="C167" s="57" t="s">
        <v>119</v>
      </c>
      <c r="D167" s="111">
        <v>431.46</v>
      </c>
      <c r="E167" s="109">
        <v>431.46</v>
      </c>
      <c r="F167" s="109">
        <v>0</v>
      </c>
      <c r="G167" s="109">
        <v>0</v>
      </c>
      <c r="H167" s="109">
        <v>0</v>
      </c>
      <c r="I167" s="109">
        <v>0</v>
      </c>
      <c r="J167" s="109">
        <v>0</v>
      </c>
      <c r="K167" s="135">
        <v>0</v>
      </c>
      <c r="L167" s="111" t="s">
        <v>250</v>
      </c>
      <c r="M167" s="137" t="s">
        <v>250</v>
      </c>
      <c r="N167" s="137" t="s">
        <v>250</v>
      </c>
      <c r="O167" s="137" t="s">
        <v>250</v>
      </c>
      <c r="P167" s="54">
        <f t="shared" ref="P167" si="25">SUM(D167:O167)</f>
        <v>862.92</v>
      </c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</row>
    <row r="168" spans="1:154" ht="13.5" customHeight="1">
      <c r="A168" s="80" t="s">
        <v>294</v>
      </c>
      <c r="B168" s="61" t="s">
        <v>117</v>
      </c>
      <c r="C168" s="57" t="s">
        <v>138</v>
      </c>
      <c r="D168" s="111">
        <v>1468.8</v>
      </c>
      <c r="E168" s="109">
        <v>1434.24</v>
      </c>
      <c r="F168" s="109">
        <v>1399.68</v>
      </c>
      <c r="G168" s="109">
        <v>1460.43</v>
      </c>
      <c r="H168" s="109">
        <v>1442.4</v>
      </c>
      <c r="I168" s="32">
        <v>1424.37</v>
      </c>
      <c r="J168" s="109">
        <v>1406.34</v>
      </c>
      <c r="K168" s="135" t="s">
        <v>301</v>
      </c>
      <c r="L168" s="111">
        <v>1370.28</v>
      </c>
      <c r="M168" s="109">
        <v>1395.08</v>
      </c>
      <c r="N168" s="109">
        <v>1334.22</v>
      </c>
      <c r="O168" s="109">
        <v>1334.22</v>
      </c>
      <c r="P168" s="54">
        <f>SUM(D168:O168)</f>
        <v>15470.060000000001</v>
      </c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</row>
    <row r="169" spans="1:154" ht="13.5" customHeight="1">
      <c r="A169" s="80" t="s">
        <v>303</v>
      </c>
      <c r="B169" s="61" t="s">
        <v>313</v>
      </c>
      <c r="C169" s="57" t="s">
        <v>314</v>
      </c>
      <c r="D169" s="111">
        <v>0</v>
      </c>
      <c r="E169" s="109">
        <v>0</v>
      </c>
      <c r="F169" s="109">
        <v>0</v>
      </c>
      <c r="G169" s="109">
        <v>0</v>
      </c>
      <c r="H169" s="109">
        <v>0</v>
      </c>
      <c r="I169" s="143">
        <v>0</v>
      </c>
      <c r="J169" s="109">
        <v>0</v>
      </c>
      <c r="K169" s="135">
        <v>0</v>
      </c>
      <c r="L169" s="111">
        <v>3520.59</v>
      </c>
      <c r="M169" s="111">
        <v>0</v>
      </c>
      <c r="N169" s="111">
        <v>0</v>
      </c>
      <c r="O169" s="111">
        <v>0</v>
      </c>
      <c r="P169" s="54">
        <f>SUM(L169:O169)</f>
        <v>3520.59</v>
      </c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</row>
    <row r="170" spans="1:154" ht="13.5" customHeight="1">
      <c r="A170" s="47" t="s">
        <v>0</v>
      </c>
      <c r="B170" s="83"/>
      <c r="C170" s="86"/>
      <c r="D170" s="106">
        <f>SUM(D166:D169)</f>
        <v>2227.02</v>
      </c>
      <c r="E170" s="106">
        <f>SUM(E167:E168)</f>
        <v>1865.7</v>
      </c>
      <c r="F170" s="106">
        <f>SUM(F166:F169)</f>
        <v>1563.04</v>
      </c>
      <c r="G170" s="106">
        <f>SUM(G166:G169)</f>
        <v>1460.43</v>
      </c>
      <c r="H170" s="114">
        <v>1442.4</v>
      </c>
      <c r="I170" s="114">
        <f>SUM(I166:I168)</f>
        <v>1424.37</v>
      </c>
      <c r="J170" s="114">
        <v>1406.34</v>
      </c>
      <c r="K170" s="140" t="str">
        <f>K168</f>
        <v>R$ 1.388,31</v>
      </c>
      <c r="L170" s="106">
        <f>SUM(L168:L169)</f>
        <v>4890.87</v>
      </c>
      <c r="M170" s="114">
        <f>SUM(M168:M169)</f>
        <v>1395.08</v>
      </c>
      <c r="N170" s="114">
        <f>SUM(N168:N169)</f>
        <v>1334.22</v>
      </c>
      <c r="O170" s="114">
        <f>SUM(O166:O169)</f>
        <v>2039.8200000000002</v>
      </c>
      <c r="P170" s="54">
        <f>SUM(D170:O170)</f>
        <v>21049.29</v>
      </c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</row>
    <row r="171" spans="1:154" ht="13.5" customHeight="1">
      <c r="A171" s="30"/>
      <c r="B171" s="13"/>
      <c r="C171" s="37"/>
      <c r="D171" s="112"/>
      <c r="E171" s="112"/>
      <c r="F171" s="112"/>
      <c r="G171" s="112"/>
      <c r="H171" s="112"/>
      <c r="I171" s="112"/>
      <c r="J171" s="112"/>
      <c r="K171" s="138"/>
      <c r="L171" s="112"/>
      <c r="M171" s="112"/>
      <c r="N171" s="112"/>
      <c r="O171" s="112"/>
      <c r="P171" s="25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</row>
    <row r="172" spans="1:154" ht="13.5" customHeight="1">
      <c r="A172" s="178" t="s">
        <v>190</v>
      </c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80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</row>
    <row r="173" spans="1:154" ht="13.5" customHeight="1">
      <c r="A173" s="92" t="s">
        <v>278</v>
      </c>
      <c r="B173" s="61" t="s">
        <v>191</v>
      </c>
      <c r="C173" s="57" t="s">
        <v>192</v>
      </c>
      <c r="D173" s="111">
        <v>0</v>
      </c>
      <c r="E173" s="109">
        <v>504.57</v>
      </c>
      <c r="F173" s="109">
        <v>160</v>
      </c>
      <c r="G173" s="109">
        <v>245</v>
      </c>
      <c r="H173" s="109">
        <v>4217</v>
      </c>
      <c r="I173" s="109">
        <v>1108.32</v>
      </c>
      <c r="J173" s="109">
        <v>670.3</v>
      </c>
      <c r="K173" s="135">
        <v>5019.58</v>
      </c>
      <c r="L173" s="111">
        <v>568.69000000000005</v>
      </c>
      <c r="M173" s="109">
        <v>2060.4299999999998</v>
      </c>
      <c r="N173" s="109">
        <v>1009.8</v>
      </c>
      <c r="O173" s="109">
        <v>1528.36</v>
      </c>
      <c r="P173" s="54">
        <f>SUM(D173:O173)</f>
        <v>17092.05</v>
      </c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</row>
    <row r="174" spans="1:154" ht="13.5" customHeight="1">
      <c r="A174" s="47" t="s">
        <v>0</v>
      </c>
      <c r="B174" s="83"/>
      <c r="C174" s="86"/>
      <c r="D174" s="106">
        <f>SUM(D171:D173)</f>
        <v>0</v>
      </c>
      <c r="E174" s="106">
        <f>SUM(E172:E173)</f>
        <v>504.57</v>
      </c>
      <c r="F174" s="106">
        <f>SUM(F172:F173)</f>
        <v>160</v>
      </c>
      <c r="G174" s="106">
        <f>SUM(G173)</f>
        <v>245</v>
      </c>
      <c r="H174" s="114">
        <v>4217</v>
      </c>
      <c r="I174" s="114">
        <f>I173</f>
        <v>1108.32</v>
      </c>
      <c r="J174" s="114">
        <f>SUM(J173)</f>
        <v>670.3</v>
      </c>
      <c r="K174" s="140">
        <f>K173</f>
        <v>5019.58</v>
      </c>
      <c r="L174" s="106">
        <f>L173</f>
        <v>568.69000000000005</v>
      </c>
      <c r="M174" s="114">
        <f>SUM(M173)</f>
        <v>2060.4299999999998</v>
      </c>
      <c r="N174" s="114">
        <f>SUM(N173)</f>
        <v>1009.8</v>
      </c>
      <c r="O174" s="114">
        <v>1528.36</v>
      </c>
      <c r="P174" s="54">
        <f>SUM(D174:O174)</f>
        <v>17092.05</v>
      </c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</row>
    <row r="175" spans="1:154" ht="13.5" customHeight="1">
      <c r="A175" s="8"/>
      <c r="B175" s="13"/>
      <c r="C175" s="37"/>
      <c r="D175" s="112"/>
      <c r="E175" s="112"/>
      <c r="F175" s="112"/>
      <c r="G175" s="112"/>
      <c r="H175" s="112"/>
      <c r="I175" s="112"/>
      <c r="J175" s="112"/>
      <c r="K175" s="138"/>
      <c r="L175" s="112"/>
      <c r="M175" s="112"/>
      <c r="N175" s="112"/>
      <c r="O175" s="112"/>
      <c r="P175" s="2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</row>
    <row r="176" spans="1:154" s="2" customFormat="1" ht="13.5" customHeight="1">
      <c r="A176" s="166" t="s">
        <v>115</v>
      </c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8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</row>
    <row r="177" spans="1:154" ht="13.5" customHeight="1">
      <c r="A177" s="123" t="s">
        <v>279</v>
      </c>
      <c r="B177" s="52" t="s">
        <v>116</v>
      </c>
      <c r="C177" s="44" t="s">
        <v>120</v>
      </c>
      <c r="D177" s="110">
        <v>700</v>
      </c>
      <c r="E177" s="109">
        <v>700</v>
      </c>
      <c r="F177" s="109">
        <v>700</v>
      </c>
      <c r="G177" s="109">
        <v>700</v>
      </c>
      <c r="H177" s="109">
        <v>700</v>
      </c>
      <c r="I177" s="109">
        <v>700</v>
      </c>
      <c r="J177" s="109">
        <v>700</v>
      </c>
      <c r="K177" s="135">
        <v>700</v>
      </c>
      <c r="L177" s="111">
        <v>700</v>
      </c>
      <c r="M177" s="109">
        <v>700</v>
      </c>
      <c r="N177" s="109">
        <v>700</v>
      </c>
      <c r="O177" s="109">
        <v>700</v>
      </c>
      <c r="P177" s="42">
        <f>SUM(D177:O177)</f>
        <v>8400</v>
      </c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</row>
    <row r="178" spans="1:154" s="2" customFormat="1" ht="13.5" customHeight="1">
      <c r="A178" s="47" t="s">
        <v>0</v>
      </c>
      <c r="B178" s="63"/>
      <c r="C178" s="67"/>
      <c r="D178" s="106">
        <f>SUM(D177)</f>
        <v>700</v>
      </c>
      <c r="E178" s="106">
        <f>SUM(E177)</f>
        <v>700</v>
      </c>
      <c r="F178" s="106">
        <f>SUM(F177)</f>
        <v>700</v>
      </c>
      <c r="G178" s="106">
        <f>G177</f>
        <v>700</v>
      </c>
      <c r="H178" s="106">
        <f>H177</f>
        <v>700</v>
      </c>
      <c r="I178" s="106">
        <v>700</v>
      </c>
      <c r="J178" s="106">
        <v>700</v>
      </c>
      <c r="K178" s="122">
        <f>K177</f>
        <v>700</v>
      </c>
      <c r="L178" s="106">
        <v>700</v>
      </c>
      <c r="M178" s="106">
        <f>SUM(M177)</f>
        <v>700</v>
      </c>
      <c r="N178" s="106">
        <f>SUM(N177)</f>
        <v>700</v>
      </c>
      <c r="O178" s="106">
        <v>700</v>
      </c>
      <c r="P178" s="42">
        <f>SUM(D178:O178)</f>
        <v>8400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</row>
    <row r="179" spans="1:154" s="11" customFormat="1" ht="13.5" customHeight="1">
      <c r="A179" s="8"/>
      <c r="B179" s="8"/>
      <c r="C179" s="35"/>
      <c r="D179" s="107"/>
      <c r="E179" s="107"/>
      <c r="F179" s="107"/>
      <c r="G179" s="107"/>
      <c r="H179" s="107"/>
      <c r="I179" s="107"/>
      <c r="J179" s="107"/>
      <c r="K179" s="133"/>
      <c r="L179" s="107"/>
      <c r="M179" s="107"/>
      <c r="N179" s="107"/>
      <c r="O179" s="107"/>
      <c r="P179" s="23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</row>
    <row r="180" spans="1:154" s="18" customFormat="1" ht="13.5" customHeight="1">
      <c r="A180" s="178" t="s">
        <v>243</v>
      </c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80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</row>
    <row r="181" spans="1:154" ht="13.5" customHeight="1">
      <c r="A181" s="145" t="s">
        <v>239</v>
      </c>
      <c r="B181" s="61" t="s">
        <v>240</v>
      </c>
      <c r="C181" s="57" t="s">
        <v>241</v>
      </c>
      <c r="D181" s="111">
        <v>0</v>
      </c>
      <c r="E181" s="111">
        <v>0</v>
      </c>
      <c r="F181" s="111">
        <v>0</v>
      </c>
      <c r="G181" s="111">
        <v>60425</v>
      </c>
      <c r="H181" s="111">
        <v>61260</v>
      </c>
      <c r="I181" s="111">
        <v>230085</v>
      </c>
      <c r="J181" s="137" t="s">
        <v>305</v>
      </c>
      <c r="K181" s="137" t="s">
        <v>250</v>
      </c>
      <c r="L181" s="137" t="s">
        <v>250</v>
      </c>
      <c r="M181" s="111" t="s">
        <v>250</v>
      </c>
      <c r="N181" s="111" t="s">
        <v>250</v>
      </c>
      <c r="O181" s="111" t="s">
        <v>250</v>
      </c>
      <c r="P181" s="54">
        <f>SUM(D181:O181)</f>
        <v>351770</v>
      </c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</row>
    <row r="182" spans="1:154" ht="13.5" customHeight="1">
      <c r="A182" s="145" t="s">
        <v>331</v>
      </c>
      <c r="B182" s="61" t="s">
        <v>332</v>
      </c>
      <c r="C182" s="57" t="s">
        <v>335</v>
      </c>
      <c r="D182" s="111">
        <v>0</v>
      </c>
      <c r="E182" s="111">
        <v>0</v>
      </c>
      <c r="F182" s="111">
        <v>72000</v>
      </c>
      <c r="G182" s="111">
        <v>0</v>
      </c>
      <c r="H182" s="111">
        <v>0</v>
      </c>
      <c r="I182" s="111">
        <v>0</v>
      </c>
      <c r="J182" s="137">
        <v>54000</v>
      </c>
      <c r="K182" s="137">
        <v>36000</v>
      </c>
      <c r="L182" s="137" t="s">
        <v>250</v>
      </c>
      <c r="M182" s="111" t="s">
        <v>250</v>
      </c>
      <c r="N182" s="111" t="s">
        <v>250</v>
      </c>
      <c r="O182" s="111" t="s">
        <v>250</v>
      </c>
      <c r="P182" s="54">
        <f>SUM(E182:O182)</f>
        <v>162000</v>
      </c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</row>
    <row r="183" spans="1:154" ht="13.5" customHeight="1">
      <c r="A183" s="145" t="s">
        <v>333</v>
      </c>
      <c r="B183" s="61" t="s">
        <v>334</v>
      </c>
      <c r="C183" s="57" t="s">
        <v>335</v>
      </c>
      <c r="D183" s="111">
        <v>0</v>
      </c>
      <c r="E183" s="111">
        <v>0</v>
      </c>
      <c r="F183" s="111">
        <v>0</v>
      </c>
      <c r="G183" s="111">
        <v>156060</v>
      </c>
      <c r="H183" s="111">
        <v>0</v>
      </c>
      <c r="I183" s="111">
        <v>0</v>
      </c>
      <c r="J183" s="111">
        <v>0</v>
      </c>
      <c r="K183" s="137">
        <v>34680</v>
      </c>
      <c r="L183" s="137" t="s">
        <v>250</v>
      </c>
      <c r="M183" s="111" t="s">
        <v>250</v>
      </c>
      <c r="N183" s="111" t="s">
        <v>250</v>
      </c>
      <c r="O183" s="111" t="s">
        <v>250</v>
      </c>
      <c r="P183" s="54">
        <f>SUM(E183:O183)</f>
        <v>190740</v>
      </c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</row>
    <row r="184" spans="1:154" ht="13.5" customHeight="1">
      <c r="A184" s="145" t="s">
        <v>242</v>
      </c>
      <c r="B184" s="61" t="s">
        <v>248</v>
      </c>
      <c r="C184" s="57" t="s">
        <v>249</v>
      </c>
      <c r="D184" s="111">
        <v>0</v>
      </c>
      <c r="E184" s="111">
        <v>0</v>
      </c>
      <c r="F184" s="111">
        <v>19500</v>
      </c>
      <c r="G184" s="111">
        <v>6500</v>
      </c>
      <c r="H184" s="111">
        <v>6500</v>
      </c>
      <c r="I184" s="111">
        <v>6500</v>
      </c>
      <c r="J184" s="111">
        <v>6500</v>
      </c>
      <c r="K184" s="137">
        <v>6500</v>
      </c>
      <c r="L184" s="146" t="s">
        <v>302</v>
      </c>
      <c r="M184" s="111" t="s">
        <v>199</v>
      </c>
      <c r="N184" s="111" t="s">
        <v>199</v>
      </c>
      <c r="O184" s="111" t="s">
        <v>199</v>
      </c>
      <c r="P184" s="54">
        <f t="shared" ref="P184:P185" si="26">SUM(D184:O184)</f>
        <v>52000</v>
      </c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</row>
    <row r="185" spans="1:154" ht="13.5" customHeight="1">
      <c r="A185" s="47" t="s">
        <v>0</v>
      </c>
      <c r="B185" s="83"/>
      <c r="C185" s="86"/>
      <c r="D185" s="106">
        <f>SUM(D181:D184)</f>
        <v>0</v>
      </c>
      <c r="E185" s="106">
        <f>SUM(E184:E184)</f>
        <v>0</v>
      </c>
      <c r="F185" s="106">
        <f>SUM(F181:F184)</f>
        <v>91500</v>
      </c>
      <c r="G185" s="106">
        <f>SUM(G181:G184)</f>
        <v>222985</v>
      </c>
      <c r="H185" s="106">
        <f>SUM(H181:H184)</f>
        <v>67760</v>
      </c>
      <c r="I185" s="106">
        <f>SUM(I181:I184)</f>
        <v>236585</v>
      </c>
      <c r="J185" s="106">
        <f>SUM(J182:J184)</f>
        <v>60500</v>
      </c>
      <c r="K185" s="122">
        <f>SUM(K182:K184)</f>
        <v>77180</v>
      </c>
      <c r="L185" s="106">
        <v>0</v>
      </c>
      <c r="M185" s="106"/>
      <c r="N185" s="106"/>
      <c r="O185" s="106"/>
      <c r="P185" s="54">
        <f t="shared" si="26"/>
        <v>756510</v>
      </c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</row>
    <row r="186" spans="1:154" s="9" customFormat="1" ht="13.5" customHeight="1">
      <c r="A186" s="8"/>
      <c r="B186" s="8"/>
      <c r="C186" s="35"/>
      <c r="D186" s="107"/>
      <c r="E186" s="107"/>
      <c r="F186" s="107"/>
      <c r="G186" s="107"/>
      <c r="H186" s="107"/>
      <c r="I186" s="107"/>
      <c r="J186" s="107"/>
      <c r="K186" s="133"/>
      <c r="L186" s="107"/>
      <c r="M186" s="107"/>
      <c r="N186" s="107"/>
      <c r="O186" s="107"/>
      <c r="P186" s="23"/>
    </row>
    <row r="187" spans="1:154" s="9" customFormat="1" ht="13.5" customHeight="1">
      <c r="A187" s="178" t="s">
        <v>244</v>
      </c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80"/>
    </row>
    <row r="188" spans="1:154" s="9" customFormat="1" ht="13.5" customHeight="1">
      <c r="A188" s="80" t="s">
        <v>245</v>
      </c>
      <c r="B188" s="61" t="s">
        <v>246</v>
      </c>
      <c r="C188" s="57" t="s">
        <v>247</v>
      </c>
      <c r="D188" s="111">
        <v>0</v>
      </c>
      <c r="E188" s="109">
        <v>0</v>
      </c>
      <c r="F188" s="109">
        <v>0</v>
      </c>
      <c r="G188" s="109">
        <v>0</v>
      </c>
      <c r="H188" s="109">
        <v>0</v>
      </c>
      <c r="I188" s="109">
        <v>0</v>
      </c>
      <c r="J188" s="109">
        <v>0</v>
      </c>
      <c r="K188" s="135">
        <v>0</v>
      </c>
      <c r="L188" s="135">
        <v>0</v>
      </c>
      <c r="M188" s="109">
        <f>SUM(D188:L188)</f>
        <v>0</v>
      </c>
      <c r="N188" s="109">
        <v>1434</v>
      </c>
      <c r="O188" s="109" t="s">
        <v>326</v>
      </c>
      <c r="P188" s="89">
        <f>SUM(D188:O188)</f>
        <v>1434</v>
      </c>
    </row>
    <row r="189" spans="1:154" ht="13.5" customHeight="1">
      <c r="A189" s="47" t="s">
        <v>0</v>
      </c>
      <c r="B189" s="83"/>
      <c r="C189" s="86"/>
      <c r="D189" s="106">
        <f>SUM(D186:D188)</f>
        <v>0</v>
      </c>
      <c r="E189" s="106">
        <f>SUM(E187:E188)</f>
        <v>0</v>
      </c>
      <c r="F189" s="106">
        <f>SUM(F186:F188)</f>
        <v>0</v>
      </c>
      <c r="G189" s="106">
        <f>SUM(G186:G188)</f>
        <v>0</v>
      </c>
      <c r="H189" s="106">
        <f>SUM(H186:H188)</f>
        <v>0</v>
      </c>
      <c r="I189" s="106">
        <v>0</v>
      </c>
      <c r="J189" s="106">
        <v>0</v>
      </c>
      <c r="K189" s="122">
        <v>0</v>
      </c>
      <c r="L189" s="122">
        <v>0</v>
      </c>
      <c r="M189" s="106">
        <f>SUM(I189:L189)</f>
        <v>0</v>
      </c>
      <c r="N189" s="106">
        <f>SUM(N188)</f>
        <v>1434</v>
      </c>
      <c r="O189" s="106" t="s">
        <v>326</v>
      </c>
      <c r="P189" s="94">
        <f>SUM(D189:O189)</f>
        <v>1434</v>
      </c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</row>
    <row r="190" spans="1:154" s="9" customFormat="1" ht="13.5" customHeight="1">
      <c r="A190" s="8"/>
      <c r="B190" s="8"/>
      <c r="C190" s="35"/>
      <c r="D190" s="107"/>
      <c r="E190" s="107"/>
      <c r="F190" s="107"/>
      <c r="G190" s="107"/>
      <c r="H190" s="107"/>
      <c r="I190" s="107"/>
      <c r="J190" s="107"/>
      <c r="K190" s="133"/>
      <c r="L190" s="107"/>
      <c r="M190" s="107"/>
      <c r="N190" s="107"/>
      <c r="O190" s="107"/>
      <c r="P190" s="23"/>
    </row>
    <row r="191" spans="1:154" s="9" customFormat="1" ht="13.5" customHeight="1">
      <c r="A191" s="178" t="s">
        <v>296</v>
      </c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80"/>
    </row>
    <row r="192" spans="1:154" s="9" customFormat="1" ht="13.5" customHeight="1">
      <c r="A192" s="80" t="s">
        <v>297</v>
      </c>
      <c r="B192" s="61" t="s">
        <v>246</v>
      </c>
      <c r="C192" s="57" t="s">
        <v>316</v>
      </c>
      <c r="D192" s="111">
        <v>14663.28</v>
      </c>
      <c r="E192" s="109">
        <v>14389.2</v>
      </c>
      <c r="F192" s="109">
        <v>14663.28</v>
      </c>
      <c r="G192" s="109">
        <v>14663.28</v>
      </c>
      <c r="H192" s="109">
        <v>24119.040000000001</v>
      </c>
      <c r="I192" s="109">
        <v>23570.799999999999</v>
      </c>
      <c r="J192" s="109">
        <v>24119.040000000001</v>
      </c>
      <c r="K192" s="135">
        <v>23148.080000000002</v>
      </c>
      <c r="L192" s="111">
        <v>21673.68</v>
      </c>
      <c r="M192" s="121">
        <v>21673.68</v>
      </c>
      <c r="N192" s="121" t="s">
        <v>199</v>
      </c>
      <c r="O192" s="121" t="s">
        <v>199</v>
      </c>
      <c r="P192" s="89">
        <f>SUM(D192:O192)</f>
        <v>196683.36</v>
      </c>
    </row>
    <row r="193" spans="1:154" s="9" customFormat="1" ht="13.5" customHeight="1">
      <c r="A193" s="80" t="s">
        <v>342</v>
      </c>
      <c r="B193" s="160" t="s">
        <v>336</v>
      </c>
      <c r="C193" s="120" t="s">
        <v>316</v>
      </c>
      <c r="D193" s="111">
        <v>0</v>
      </c>
      <c r="E193" s="111">
        <v>0</v>
      </c>
      <c r="F193" s="111">
        <v>0</v>
      </c>
      <c r="G193" s="111">
        <v>0</v>
      </c>
      <c r="H193" s="111">
        <v>0</v>
      </c>
      <c r="I193" s="111">
        <v>0</v>
      </c>
      <c r="J193" s="111">
        <v>0</v>
      </c>
      <c r="K193" s="111">
        <v>0</v>
      </c>
      <c r="L193" s="111">
        <v>0</v>
      </c>
      <c r="M193" s="111">
        <v>0</v>
      </c>
      <c r="N193" s="136">
        <v>19650.8</v>
      </c>
      <c r="O193" s="136">
        <v>18350.38</v>
      </c>
      <c r="P193" s="161">
        <f>SUM(D193:O193)</f>
        <v>38001.18</v>
      </c>
    </row>
    <row r="194" spans="1:154" s="9" customFormat="1" ht="13.5" customHeight="1">
      <c r="A194" s="80" t="s">
        <v>299</v>
      </c>
      <c r="B194" s="61" t="s">
        <v>315</v>
      </c>
      <c r="C194" s="57" t="s">
        <v>316</v>
      </c>
      <c r="D194" s="111">
        <v>0</v>
      </c>
      <c r="E194" s="111">
        <v>0</v>
      </c>
      <c r="F194" s="111">
        <v>0</v>
      </c>
      <c r="G194" s="111">
        <v>0</v>
      </c>
      <c r="H194" s="111">
        <v>0</v>
      </c>
      <c r="I194" s="111">
        <v>0</v>
      </c>
      <c r="J194" s="109">
        <v>26545.919999999998</v>
      </c>
      <c r="K194" s="135">
        <v>18531.3</v>
      </c>
      <c r="L194" s="121" t="s">
        <v>199</v>
      </c>
      <c r="M194" s="121" t="s">
        <v>199</v>
      </c>
      <c r="N194" s="121" t="s">
        <v>199</v>
      </c>
      <c r="O194" s="121" t="s">
        <v>199</v>
      </c>
      <c r="P194" s="89">
        <f>SUM(D194:O194)</f>
        <v>45077.22</v>
      </c>
    </row>
    <row r="195" spans="1:154" ht="13.5" customHeight="1">
      <c r="A195" s="47" t="s">
        <v>0</v>
      </c>
      <c r="B195" s="83"/>
      <c r="C195" s="86"/>
      <c r="D195" s="106">
        <f>SUM(D190:D192)</f>
        <v>14663.28</v>
      </c>
      <c r="E195" s="106">
        <f>SUM(E191:E192)</f>
        <v>14389.2</v>
      </c>
      <c r="F195" s="106">
        <f>SUM(F190:F192)</f>
        <v>14663.28</v>
      </c>
      <c r="G195" s="106">
        <f>SUM(G190:G192)</f>
        <v>14663.28</v>
      </c>
      <c r="H195" s="106">
        <f>SUM(H190:H192)</f>
        <v>24119.040000000001</v>
      </c>
      <c r="I195" s="106">
        <f>I192</f>
        <v>23570.799999999999</v>
      </c>
      <c r="J195" s="106">
        <f>J192</f>
        <v>24119.040000000001</v>
      </c>
      <c r="K195" s="122">
        <f>SUM(K192:K194)</f>
        <v>41679.380000000005</v>
      </c>
      <c r="L195" s="106">
        <f>L192</f>
        <v>21673.68</v>
      </c>
      <c r="M195" s="106">
        <f>SUM(M192:M194)</f>
        <v>21673.68</v>
      </c>
      <c r="N195" s="122">
        <f>SUM(N193:N194)</f>
        <v>19650.8</v>
      </c>
      <c r="O195" s="106">
        <v>18350.38</v>
      </c>
      <c r="P195" s="94">
        <f>SUM(D195:O195)</f>
        <v>253215.84</v>
      </c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</row>
    <row r="196" spans="1:154" ht="13.5" customHeight="1">
      <c r="A196" s="20"/>
      <c r="B196" s="19"/>
      <c r="C196" s="31"/>
      <c r="D196" s="32"/>
      <c r="E196" s="32"/>
      <c r="F196" s="32"/>
      <c r="G196" s="32"/>
      <c r="H196" s="32"/>
      <c r="I196" s="32"/>
      <c r="J196" s="32"/>
      <c r="K196" s="141"/>
      <c r="L196" s="32"/>
      <c r="M196" s="32"/>
      <c r="N196" s="32"/>
      <c r="O196" s="32"/>
      <c r="P196" s="27"/>
    </row>
    <row r="197" spans="1:154" ht="13.5" customHeight="1">
      <c r="A197" s="20"/>
      <c r="B197" s="19"/>
      <c r="C197" s="31"/>
      <c r="D197" s="32"/>
      <c r="E197" s="32"/>
      <c r="F197" s="32"/>
      <c r="G197" s="32"/>
      <c r="H197" s="32"/>
      <c r="I197" s="32"/>
      <c r="J197" s="32"/>
      <c r="K197" s="141"/>
      <c r="L197" s="32"/>
      <c r="M197" s="32"/>
      <c r="N197" s="32"/>
      <c r="O197" s="32"/>
      <c r="P197" s="27"/>
    </row>
    <row r="198" spans="1:154" s="9" customFormat="1" ht="13.5" customHeight="1">
      <c r="A198" s="20"/>
      <c r="B198" s="19"/>
      <c r="C198" s="31"/>
      <c r="D198" s="32"/>
      <c r="E198" s="32"/>
      <c r="F198" s="32"/>
      <c r="G198" s="32"/>
      <c r="H198" s="32"/>
      <c r="I198" s="32"/>
      <c r="J198" s="32"/>
      <c r="K198" s="141"/>
      <c r="L198" s="32"/>
      <c r="M198" s="32"/>
      <c r="N198" s="32"/>
      <c r="O198" s="32"/>
      <c r="P198" s="27"/>
    </row>
    <row r="199" spans="1:154" ht="13.5" customHeight="1">
      <c r="A199" s="20"/>
      <c r="B199" s="19"/>
      <c r="C199" s="31"/>
      <c r="D199" s="32"/>
      <c r="E199" s="32"/>
      <c r="F199" s="32"/>
      <c r="G199" s="32"/>
      <c r="H199" s="32"/>
      <c r="I199" s="32"/>
      <c r="J199" s="32"/>
      <c r="K199" s="141"/>
      <c r="L199" s="32"/>
      <c r="M199" s="32"/>
      <c r="N199" s="32"/>
      <c r="O199" s="32"/>
      <c r="P199" s="27"/>
    </row>
    <row r="200" spans="1:154" ht="13.5" customHeight="1">
      <c r="A200" s="20"/>
      <c r="B200" s="19"/>
      <c r="C200" s="31"/>
      <c r="D200" s="32"/>
      <c r="E200" s="32"/>
      <c r="F200" s="32"/>
      <c r="G200" s="32"/>
      <c r="H200" s="32"/>
      <c r="I200" s="32"/>
      <c r="J200" s="32"/>
      <c r="K200" s="141"/>
      <c r="L200" s="32"/>
      <c r="M200" s="32"/>
      <c r="N200" s="32"/>
      <c r="O200" s="32"/>
      <c r="P200" s="27"/>
    </row>
    <row r="201" spans="1:154" ht="13.5" customHeight="1">
      <c r="A201" s="20"/>
      <c r="B201" s="19"/>
      <c r="C201" s="31"/>
      <c r="D201" s="32"/>
      <c r="E201" s="32"/>
      <c r="F201" s="32"/>
      <c r="G201" s="32"/>
      <c r="H201" s="32"/>
      <c r="I201" s="32"/>
      <c r="J201" s="32"/>
      <c r="K201" s="141"/>
      <c r="L201" s="32"/>
      <c r="M201" s="32"/>
      <c r="N201" s="32"/>
      <c r="O201" s="32"/>
      <c r="P201" s="27"/>
    </row>
    <row r="202" spans="1:154" ht="13.5" customHeight="1">
      <c r="A202" s="20"/>
      <c r="B202" s="19"/>
      <c r="C202" s="31"/>
      <c r="D202" s="32"/>
      <c r="E202" s="32"/>
      <c r="F202" s="32"/>
      <c r="G202" s="32"/>
      <c r="H202" s="32"/>
      <c r="I202" s="32"/>
      <c r="J202" s="32"/>
      <c r="K202" s="141"/>
      <c r="L202" s="32"/>
      <c r="M202" s="32"/>
      <c r="N202" s="32"/>
      <c r="O202" s="32"/>
      <c r="P202" s="27"/>
    </row>
    <row r="203" spans="1:154" ht="13.5" customHeight="1">
      <c r="A203" s="20"/>
      <c r="B203" s="19"/>
      <c r="C203" s="31"/>
      <c r="D203" s="32"/>
      <c r="E203" s="32"/>
      <c r="F203" s="32"/>
      <c r="G203" s="32"/>
      <c r="H203" s="32"/>
      <c r="I203" s="32"/>
      <c r="J203" s="32"/>
      <c r="K203" s="141"/>
      <c r="L203" s="32"/>
      <c r="M203" s="32"/>
      <c r="N203" s="32"/>
      <c r="O203" s="32"/>
      <c r="P203" s="27"/>
    </row>
    <row r="204" spans="1:154" ht="13.5" customHeight="1">
      <c r="A204" s="20"/>
      <c r="B204" s="19"/>
      <c r="C204" s="31"/>
      <c r="D204" s="32"/>
      <c r="E204" s="32"/>
      <c r="F204" s="32"/>
      <c r="G204" s="32"/>
      <c r="H204" s="32"/>
      <c r="I204" s="32"/>
      <c r="J204" s="32"/>
      <c r="K204" s="141"/>
      <c r="L204" s="32"/>
      <c r="M204" s="32"/>
      <c r="N204" s="32"/>
      <c r="O204" s="32"/>
      <c r="P204" s="27"/>
    </row>
    <row r="205" spans="1:154" ht="13.5" customHeight="1">
      <c r="A205" s="20"/>
      <c r="B205" s="19"/>
      <c r="C205" s="31"/>
      <c r="D205" s="32"/>
      <c r="E205" s="32"/>
      <c r="F205" s="32"/>
      <c r="G205" s="32"/>
      <c r="H205" s="32"/>
      <c r="I205" s="32"/>
      <c r="J205" s="32"/>
      <c r="K205" s="141"/>
      <c r="L205" s="32"/>
      <c r="M205" s="32"/>
      <c r="N205" s="32"/>
      <c r="O205" s="32"/>
      <c r="P205" s="27"/>
    </row>
    <row r="206" spans="1:154" ht="13.5" customHeight="1">
      <c r="A206" s="20"/>
      <c r="B206" s="19"/>
      <c r="C206" s="31"/>
      <c r="D206" s="32"/>
      <c r="E206" s="32"/>
      <c r="F206" s="32"/>
      <c r="G206" s="32"/>
      <c r="H206" s="32"/>
      <c r="I206" s="32"/>
      <c r="J206" s="32"/>
      <c r="K206" s="141"/>
      <c r="L206" s="32"/>
      <c r="M206" s="32"/>
      <c r="N206" s="32"/>
      <c r="O206" s="32"/>
      <c r="P206" s="27"/>
    </row>
    <row r="207" spans="1:154" ht="13.5" customHeight="1">
      <c r="A207" s="20"/>
      <c r="B207" s="19"/>
      <c r="C207" s="31"/>
      <c r="D207" s="32"/>
      <c r="E207" s="32"/>
      <c r="F207" s="32"/>
      <c r="G207" s="32"/>
      <c r="H207" s="32"/>
      <c r="I207" s="32"/>
      <c r="J207" s="32"/>
      <c r="K207" s="141"/>
      <c r="L207" s="32"/>
      <c r="M207" s="32"/>
      <c r="N207" s="32"/>
      <c r="O207" s="32"/>
      <c r="P207" s="27"/>
    </row>
    <row r="208" spans="1:154" ht="13.5" customHeight="1">
      <c r="A208" s="20"/>
      <c r="B208" s="19"/>
      <c r="C208" s="31"/>
      <c r="D208" s="32"/>
      <c r="E208" s="32"/>
      <c r="F208" s="32"/>
      <c r="G208" s="32"/>
      <c r="H208" s="32"/>
      <c r="I208" s="32"/>
      <c r="J208" s="32"/>
      <c r="K208" s="141"/>
      <c r="L208" s="32"/>
      <c r="M208" s="32"/>
      <c r="N208" s="32"/>
      <c r="O208" s="32"/>
      <c r="P208" s="27"/>
    </row>
    <row r="209" spans="1:16" ht="13.5" customHeight="1">
      <c r="A209" s="20"/>
      <c r="B209" s="19"/>
      <c r="C209" s="31"/>
      <c r="D209" s="32"/>
      <c r="E209" s="32"/>
      <c r="F209" s="32"/>
      <c r="G209" s="32"/>
      <c r="H209" s="32"/>
      <c r="I209" s="32"/>
      <c r="J209" s="32"/>
      <c r="K209" s="141"/>
      <c r="L209" s="32"/>
      <c r="M209" s="32"/>
      <c r="N209" s="32"/>
      <c r="O209" s="32"/>
      <c r="P209" s="27"/>
    </row>
    <row r="210" spans="1:16" ht="13.5" customHeight="1">
      <c r="A210" s="20"/>
      <c r="B210" s="19"/>
      <c r="C210" s="31"/>
      <c r="D210" s="32"/>
      <c r="E210" s="32"/>
      <c r="F210" s="32"/>
      <c r="G210" s="32"/>
      <c r="H210" s="32"/>
      <c r="I210" s="32"/>
      <c r="J210" s="32"/>
      <c r="K210" s="141"/>
      <c r="L210" s="32"/>
      <c r="M210" s="32"/>
      <c r="N210" s="32"/>
      <c r="O210" s="32"/>
      <c r="P210" s="27"/>
    </row>
    <row r="211" spans="1:16" ht="13.5" customHeight="1">
      <c r="A211" s="20"/>
      <c r="B211" s="19"/>
      <c r="C211" s="31"/>
      <c r="D211" s="32"/>
      <c r="E211" s="32"/>
      <c r="F211" s="32"/>
      <c r="G211" s="32"/>
      <c r="H211" s="32"/>
      <c r="I211" s="32"/>
      <c r="J211" s="32"/>
      <c r="K211" s="141"/>
      <c r="L211" s="32"/>
      <c r="M211" s="32"/>
      <c r="N211" s="32"/>
      <c r="O211" s="32"/>
      <c r="P211" s="27"/>
    </row>
    <row r="212" spans="1:16" ht="13.5" customHeight="1">
      <c r="A212" s="20"/>
      <c r="B212" s="19"/>
      <c r="C212" s="31"/>
      <c r="D212" s="32"/>
      <c r="E212" s="32"/>
      <c r="F212" s="32"/>
      <c r="G212" s="32"/>
      <c r="H212" s="32"/>
      <c r="I212" s="32"/>
      <c r="J212" s="32"/>
      <c r="K212" s="141"/>
      <c r="L212" s="32"/>
      <c r="M212" s="32"/>
      <c r="N212" s="32"/>
      <c r="O212" s="32"/>
      <c r="P212" s="27"/>
    </row>
    <row r="213" spans="1:16" ht="13.5" customHeight="1">
      <c r="A213" s="20"/>
      <c r="B213" s="19"/>
      <c r="C213" s="31"/>
      <c r="D213" s="32"/>
      <c r="E213" s="32"/>
      <c r="F213" s="32"/>
      <c r="G213" s="32"/>
      <c r="H213" s="32"/>
      <c r="I213" s="32"/>
      <c r="J213" s="32"/>
      <c r="K213" s="141"/>
      <c r="L213" s="32"/>
      <c r="M213" s="32"/>
      <c r="N213" s="32"/>
      <c r="O213" s="32"/>
      <c r="P213" s="27"/>
    </row>
    <row r="214" spans="1:16" ht="13.5" customHeight="1">
      <c r="A214" s="20"/>
      <c r="B214" s="19"/>
      <c r="C214" s="31"/>
      <c r="D214" s="32"/>
      <c r="E214" s="32"/>
      <c r="F214" s="32"/>
      <c r="G214" s="32"/>
      <c r="H214" s="32"/>
      <c r="I214" s="32"/>
      <c r="J214" s="32"/>
      <c r="K214" s="141"/>
      <c r="L214" s="32"/>
      <c r="M214" s="32"/>
      <c r="N214" s="32"/>
      <c r="O214" s="32"/>
      <c r="P214" s="27"/>
    </row>
    <row r="215" spans="1:16" ht="13.5" customHeight="1">
      <c r="A215" s="20"/>
      <c r="B215" s="19"/>
      <c r="C215" s="31"/>
      <c r="D215" s="32"/>
      <c r="E215" s="32"/>
      <c r="F215" s="32"/>
      <c r="G215" s="32"/>
      <c r="H215" s="32"/>
      <c r="I215" s="32"/>
      <c r="J215" s="32"/>
      <c r="K215" s="141"/>
      <c r="L215" s="32"/>
      <c r="M215" s="32"/>
      <c r="N215" s="32"/>
      <c r="O215" s="32"/>
      <c r="P215" s="27"/>
    </row>
    <row r="216" spans="1:16" ht="13.5" customHeight="1">
      <c r="A216" s="20"/>
      <c r="B216" s="19"/>
      <c r="C216" s="31"/>
      <c r="D216" s="32"/>
      <c r="E216" s="32"/>
      <c r="F216" s="32"/>
      <c r="G216" s="32"/>
      <c r="H216" s="32"/>
      <c r="I216" s="32"/>
      <c r="J216" s="32"/>
      <c r="K216" s="141"/>
      <c r="L216" s="32"/>
      <c r="M216" s="32"/>
      <c r="N216" s="32"/>
      <c r="O216" s="32"/>
      <c r="P216" s="27"/>
    </row>
    <row r="217" spans="1:16" ht="13.5" customHeight="1">
      <c r="A217" s="20"/>
      <c r="B217" s="19"/>
      <c r="C217" s="31"/>
      <c r="D217" s="32"/>
      <c r="E217" s="32"/>
      <c r="F217" s="32"/>
      <c r="G217" s="32"/>
      <c r="H217" s="32"/>
      <c r="I217" s="32"/>
      <c r="J217" s="32"/>
      <c r="K217" s="141"/>
      <c r="L217" s="32"/>
      <c r="M217" s="32"/>
      <c r="N217" s="32"/>
      <c r="O217" s="32"/>
      <c r="P217" s="27"/>
    </row>
    <row r="218" spans="1:16" ht="13.5" customHeight="1">
      <c r="A218" s="20"/>
      <c r="B218" s="19"/>
      <c r="C218" s="31"/>
      <c r="D218" s="32"/>
      <c r="E218" s="32"/>
      <c r="F218" s="32"/>
      <c r="G218" s="32"/>
      <c r="H218" s="32"/>
      <c r="I218" s="32"/>
      <c r="J218" s="32"/>
      <c r="K218" s="141"/>
      <c r="L218" s="32"/>
      <c r="M218" s="32"/>
      <c r="N218" s="32"/>
      <c r="O218" s="32"/>
      <c r="P218" s="27"/>
    </row>
    <row r="219" spans="1:16" ht="13.5" customHeight="1">
      <c r="A219" s="20"/>
      <c r="B219" s="19"/>
      <c r="C219" s="31"/>
      <c r="D219" s="32"/>
      <c r="E219" s="32"/>
      <c r="F219" s="32"/>
      <c r="G219" s="32"/>
      <c r="H219" s="32"/>
      <c r="I219" s="32"/>
      <c r="J219" s="32"/>
      <c r="K219" s="141"/>
      <c r="L219" s="32"/>
      <c r="M219" s="32"/>
      <c r="N219" s="32"/>
      <c r="O219" s="32"/>
      <c r="P219" s="27"/>
    </row>
    <row r="220" spans="1:16" ht="13.5" customHeight="1">
      <c r="A220" s="20"/>
      <c r="B220" s="19"/>
      <c r="C220" s="31"/>
      <c r="D220" s="32"/>
      <c r="E220" s="32"/>
      <c r="F220" s="32"/>
      <c r="G220" s="32"/>
      <c r="H220" s="32"/>
      <c r="I220" s="32"/>
      <c r="J220" s="32"/>
      <c r="K220" s="141"/>
      <c r="L220" s="32"/>
      <c r="M220" s="32"/>
      <c r="N220" s="32"/>
      <c r="O220" s="32"/>
      <c r="P220" s="27"/>
    </row>
    <row r="221" spans="1:16" ht="13.5" customHeight="1">
      <c r="A221" s="20"/>
      <c r="B221" s="19"/>
      <c r="C221" s="31"/>
      <c r="D221" s="32"/>
      <c r="E221" s="32"/>
      <c r="F221" s="32"/>
      <c r="G221" s="32"/>
      <c r="H221" s="32"/>
      <c r="I221" s="32"/>
      <c r="J221" s="32"/>
      <c r="K221" s="141"/>
      <c r="L221" s="32"/>
      <c r="M221" s="32"/>
      <c r="N221" s="32"/>
      <c r="O221" s="32"/>
      <c r="P221" s="27"/>
    </row>
    <row r="222" spans="1:16" ht="13.5" customHeight="1">
      <c r="A222" s="20"/>
      <c r="B222" s="19"/>
      <c r="C222" s="31"/>
      <c r="D222" s="32"/>
      <c r="E222" s="32"/>
      <c r="F222" s="32"/>
      <c r="G222" s="32"/>
      <c r="H222" s="32"/>
      <c r="I222" s="32"/>
      <c r="J222" s="32"/>
      <c r="K222" s="141"/>
      <c r="L222" s="32"/>
      <c r="M222" s="32"/>
      <c r="N222" s="32"/>
      <c r="O222" s="32"/>
      <c r="P222" s="27"/>
    </row>
    <row r="223" spans="1:16" ht="13.5" customHeight="1">
      <c r="A223" s="20"/>
      <c r="B223" s="19"/>
      <c r="C223" s="31"/>
      <c r="D223" s="32"/>
      <c r="E223" s="32"/>
      <c r="F223" s="32"/>
      <c r="G223" s="32"/>
      <c r="H223" s="32"/>
      <c r="I223" s="32"/>
      <c r="J223" s="32"/>
      <c r="K223" s="141"/>
      <c r="L223" s="32"/>
      <c r="M223" s="32"/>
      <c r="N223" s="32"/>
      <c r="O223" s="32"/>
      <c r="P223" s="27"/>
    </row>
    <row r="224" spans="1:16" ht="13.5" customHeight="1">
      <c r="A224" s="20"/>
      <c r="B224" s="19"/>
      <c r="C224" s="31"/>
      <c r="D224" s="32"/>
      <c r="E224" s="32"/>
      <c r="F224" s="32"/>
      <c r="G224" s="32"/>
      <c r="H224" s="32"/>
      <c r="I224" s="32"/>
      <c r="J224" s="32"/>
      <c r="K224" s="141"/>
      <c r="L224" s="32"/>
      <c r="M224" s="32"/>
      <c r="N224" s="32"/>
      <c r="O224" s="32"/>
      <c r="P224" s="27"/>
    </row>
    <row r="225" spans="1:16" ht="13.5" customHeight="1">
      <c r="A225" s="20"/>
      <c r="B225" s="19"/>
      <c r="C225" s="31"/>
      <c r="D225" s="32"/>
      <c r="E225" s="32"/>
      <c r="F225" s="32"/>
      <c r="G225" s="32"/>
      <c r="H225" s="32"/>
      <c r="I225" s="32"/>
      <c r="J225" s="32"/>
      <c r="K225" s="141"/>
      <c r="L225" s="32"/>
      <c r="M225" s="32"/>
      <c r="N225" s="32"/>
      <c r="O225" s="32"/>
      <c r="P225" s="27"/>
    </row>
    <row r="226" spans="1:16" ht="13.5" customHeight="1">
      <c r="A226" s="20"/>
      <c r="B226" s="19"/>
      <c r="C226" s="31"/>
      <c r="D226" s="32"/>
      <c r="E226" s="32"/>
      <c r="F226" s="32"/>
      <c r="G226" s="32"/>
      <c r="H226" s="32"/>
      <c r="I226" s="32"/>
      <c r="J226" s="32"/>
      <c r="K226" s="141"/>
      <c r="L226" s="32"/>
      <c r="M226" s="32"/>
      <c r="N226" s="32"/>
      <c r="O226" s="32"/>
      <c r="P226" s="27"/>
    </row>
    <row r="227" spans="1:16" ht="13.5" customHeight="1">
      <c r="A227" s="20"/>
      <c r="B227" s="19"/>
      <c r="C227" s="31"/>
      <c r="D227" s="32"/>
      <c r="E227" s="32"/>
      <c r="F227" s="32"/>
      <c r="G227" s="32"/>
      <c r="H227" s="32"/>
      <c r="I227" s="32"/>
      <c r="J227" s="32"/>
      <c r="K227" s="141"/>
      <c r="L227" s="32"/>
      <c r="M227" s="32"/>
      <c r="N227" s="32"/>
      <c r="O227" s="32"/>
      <c r="P227" s="27"/>
    </row>
    <row r="228" spans="1:16" ht="13.5" customHeight="1">
      <c r="A228" s="20"/>
      <c r="B228" s="19"/>
      <c r="C228" s="31"/>
      <c r="D228" s="32"/>
      <c r="E228" s="32"/>
      <c r="F228" s="32"/>
      <c r="G228" s="32"/>
      <c r="H228" s="32"/>
      <c r="I228" s="32"/>
      <c r="J228" s="32"/>
      <c r="K228" s="141"/>
      <c r="L228" s="32"/>
      <c r="M228" s="32"/>
      <c r="N228" s="32"/>
      <c r="O228" s="32"/>
      <c r="P228" s="27"/>
    </row>
    <row r="229" spans="1:16" ht="13.5" customHeight="1">
      <c r="A229" s="20"/>
      <c r="B229" s="19"/>
      <c r="C229" s="31"/>
      <c r="D229" s="32"/>
      <c r="E229" s="32"/>
      <c r="F229" s="32"/>
      <c r="G229" s="32"/>
      <c r="H229" s="32"/>
      <c r="I229" s="32"/>
      <c r="J229" s="32"/>
      <c r="K229" s="141"/>
      <c r="L229" s="32"/>
      <c r="M229" s="32"/>
      <c r="N229" s="32"/>
      <c r="O229" s="32"/>
      <c r="P229" s="27"/>
    </row>
    <row r="230" spans="1:16" ht="13.5" customHeight="1">
      <c r="A230" s="20"/>
      <c r="B230" s="19"/>
      <c r="C230" s="31"/>
      <c r="D230" s="32"/>
      <c r="E230" s="32"/>
      <c r="F230" s="32"/>
      <c r="G230" s="32"/>
      <c r="H230" s="32"/>
      <c r="I230" s="32"/>
      <c r="J230" s="32"/>
      <c r="K230" s="141"/>
      <c r="L230" s="32"/>
      <c r="M230" s="32"/>
      <c r="N230" s="32"/>
      <c r="O230" s="32"/>
      <c r="P230" s="27"/>
    </row>
    <row r="231" spans="1:16" ht="13.5" customHeight="1">
      <c r="A231" s="20"/>
      <c r="B231" s="19"/>
      <c r="C231" s="31"/>
      <c r="D231" s="32"/>
      <c r="E231" s="32"/>
      <c r="F231" s="32"/>
      <c r="G231" s="32"/>
      <c r="H231" s="32"/>
      <c r="I231" s="32"/>
      <c r="J231" s="32"/>
      <c r="K231" s="141"/>
      <c r="L231" s="32"/>
      <c r="M231" s="32"/>
      <c r="N231" s="32"/>
      <c r="O231" s="32"/>
      <c r="P231" s="27"/>
    </row>
    <row r="232" spans="1:16" ht="13.5" customHeight="1">
      <c r="A232" s="20"/>
      <c r="B232" s="19"/>
      <c r="C232" s="31"/>
      <c r="D232" s="32"/>
      <c r="E232" s="32"/>
      <c r="F232" s="32"/>
      <c r="G232" s="32"/>
      <c r="H232" s="32"/>
      <c r="I232" s="32"/>
      <c r="J232" s="32"/>
      <c r="K232" s="141"/>
      <c r="L232" s="32"/>
      <c r="M232" s="32"/>
      <c r="N232" s="32"/>
      <c r="O232" s="32"/>
      <c r="P232" s="27"/>
    </row>
    <row r="233" spans="1:16" ht="13.5" customHeight="1">
      <c r="A233" s="20"/>
      <c r="B233" s="19"/>
      <c r="C233" s="31"/>
      <c r="D233" s="32"/>
      <c r="E233" s="32"/>
      <c r="F233" s="32"/>
      <c r="G233" s="32"/>
      <c r="H233" s="32"/>
      <c r="I233" s="32"/>
      <c r="J233" s="32"/>
      <c r="K233" s="141"/>
      <c r="L233" s="32"/>
      <c r="M233" s="32"/>
      <c r="N233" s="32"/>
      <c r="O233" s="32"/>
      <c r="P233" s="27"/>
    </row>
    <row r="234" spans="1:16" ht="13.5" customHeight="1">
      <c r="A234" s="20"/>
      <c r="B234" s="19"/>
      <c r="C234" s="31"/>
      <c r="D234" s="32"/>
      <c r="E234" s="32"/>
      <c r="F234" s="32"/>
      <c r="G234" s="32"/>
      <c r="H234" s="32"/>
      <c r="I234" s="32"/>
      <c r="J234" s="32"/>
      <c r="K234" s="141"/>
      <c r="L234" s="32"/>
      <c r="M234" s="32"/>
      <c r="N234" s="32"/>
      <c r="O234" s="32"/>
      <c r="P234" s="27"/>
    </row>
    <row r="235" spans="1:16" ht="13.5" customHeight="1">
      <c r="A235" s="20"/>
      <c r="B235" s="19"/>
      <c r="C235" s="31"/>
      <c r="D235" s="32"/>
      <c r="E235" s="32"/>
      <c r="F235" s="32"/>
      <c r="G235" s="32"/>
      <c r="H235" s="32"/>
      <c r="I235" s="32"/>
      <c r="J235" s="32"/>
      <c r="K235" s="141"/>
      <c r="L235" s="32"/>
      <c r="M235" s="32"/>
      <c r="N235" s="32"/>
      <c r="O235" s="32"/>
      <c r="P235" s="27"/>
    </row>
    <row r="236" spans="1:16" ht="13.5" customHeight="1">
      <c r="A236" s="20"/>
      <c r="B236" s="19"/>
      <c r="C236" s="31"/>
      <c r="D236" s="32"/>
      <c r="E236" s="32"/>
      <c r="F236" s="32"/>
      <c r="G236" s="32"/>
      <c r="H236" s="32"/>
      <c r="I236" s="32"/>
      <c r="J236" s="32"/>
      <c r="K236" s="141"/>
      <c r="L236" s="32"/>
      <c r="M236" s="32"/>
      <c r="N236" s="32"/>
      <c r="O236" s="32"/>
      <c r="P236" s="27"/>
    </row>
    <row r="237" spans="1:16" ht="13.5" customHeight="1">
      <c r="A237" s="20"/>
      <c r="B237" s="19"/>
      <c r="C237" s="31"/>
      <c r="D237" s="32"/>
      <c r="E237" s="32"/>
      <c r="F237" s="32"/>
      <c r="G237" s="32"/>
      <c r="H237" s="32"/>
      <c r="I237" s="32"/>
      <c r="J237" s="32"/>
      <c r="K237" s="141"/>
      <c r="L237" s="32"/>
      <c r="M237" s="32"/>
      <c r="N237" s="32"/>
      <c r="O237" s="32"/>
      <c r="P237" s="27"/>
    </row>
    <row r="238" spans="1:16" ht="13.5" customHeight="1">
      <c r="A238" s="20"/>
      <c r="B238" s="19"/>
      <c r="C238" s="31"/>
      <c r="D238" s="32"/>
      <c r="E238" s="32"/>
      <c r="F238" s="32"/>
      <c r="G238" s="32"/>
      <c r="H238" s="32"/>
      <c r="I238" s="32"/>
      <c r="J238" s="32"/>
      <c r="K238" s="141"/>
      <c r="L238" s="32"/>
      <c r="M238" s="32"/>
      <c r="N238" s="32"/>
      <c r="O238" s="32"/>
      <c r="P238" s="27"/>
    </row>
    <row r="239" spans="1:16" ht="13.5" customHeight="1">
      <c r="A239" s="20"/>
      <c r="B239" s="19"/>
      <c r="C239" s="31"/>
      <c r="D239" s="32"/>
      <c r="E239" s="32"/>
      <c r="F239" s="32"/>
      <c r="G239" s="32"/>
      <c r="H239" s="32"/>
      <c r="I239" s="32"/>
      <c r="J239" s="32"/>
      <c r="K239" s="141"/>
      <c r="L239" s="32"/>
      <c r="M239" s="32"/>
      <c r="N239" s="32"/>
      <c r="O239" s="32"/>
      <c r="P239" s="27"/>
    </row>
    <row r="240" spans="1:16" ht="13.5" customHeight="1">
      <c r="A240" s="20"/>
      <c r="B240" s="19"/>
      <c r="C240" s="31"/>
      <c r="D240" s="32"/>
      <c r="E240" s="32"/>
      <c r="F240" s="32"/>
      <c r="G240" s="32"/>
      <c r="H240" s="32"/>
      <c r="I240" s="32"/>
      <c r="J240" s="32"/>
      <c r="K240" s="141"/>
      <c r="L240" s="32"/>
      <c r="M240" s="32"/>
      <c r="N240" s="32"/>
      <c r="O240" s="32"/>
      <c r="P240" s="27"/>
    </row>
    <row r="241" spans="1:16" ht="13.5" customHeight="1">
      <c r="A241" s="20"/>
      <c r="B241" s="19"/>
      <c r="C241" s="31"/>
      <c r="D241" s="32"/>
      <c r="E241" s="32"/>
      <c r="F241" s="32"/>
      <c r="G241" s="32"/>
      <c r="H241" s="32"/>
      <c r="I241" s="32"/>
      <c r="J241" s="32"/>
      <c r="K241" s="141"/>
      <c r="L241" s="32"/>
      <c r="M241" s="32"/>
      <c r="N241" s="32"/>
      <c r="O241" s="32"/>
      <c r="P241" s="27"/>
    </row>
    <row r="242" spans="1:16" ht="13.5" customHeight="1">
      <c r="A242" s="20"/>
      <c r="B242" s="19"/>
      <c r="C242" s="31"/>
      <c r="D242" s="32"/>
      <c r="E242" s="32"/>
      <c r="F242" s="32"/>
      <c r="G242" s="32"/>
      <c r="H242" s="32"/>
      <c r="I242" s="32"/>
      <c r="J242" s="32"/>
      <c r="K242" s="141"/>
      <c r="L242" s="32"/>
      <c r="M242" s="32"/>
      <c r="N242" s="32"/>
      <c r="O242" s="32"/>
      <c r="P242" s="27"/>
    </row>
    <row r="65558" spans="16:16" ht="13.5" customHeight="1">
      <c r="P65558" s="21">
        <f>SUM(P115:P65557)</f>
        <v>4425501.5500000007</v>
      </c>
    </row>
  </sheetData>
  <sortState ref="A18:EX62">
    <sortCondition ref="A18:A62"/>
  </sortState>
  <mergeCells count="27">
    <mergeCell ref="A191:P191"/>
    <mergeCell ref="A187:P187"/>
    <mergeCell ref="A139:P139"/>
    <mergeCell ref="A143:P143"/>
    <mergeCell ref="A172:P172"/>
    <mergeCell ref="A176:P176"/>
    <mergeCell ref="A180:P180"/>
    <mergeCell ref="A147:P147"/>
    <mergeCell ref="A151:P151"/>
    <mergeCell ref="A155:P155"/>
    <mergeCell ref="A159:P159"/>
    <mergeCell ref="A165:P165"/>
    <mergeCell ref="A127:P127"/>
    <mergeCell ref="A131:P131"/>
    <mergeCell ref="D6:F6"/>
    <mergeCell ref="A8:P8"/>
    <mergeCell ref="G6:I6"/>
    <mergeCell ref="A104:P104"/>
    <mergeCell ref="A109:P109"/>
    <mergeCell ref="A113:P113"/>
    <mergeCell ref="A117:P117"/>
    <mergeCell ref="A121:P121"/>
    <mergeCell ref="A2:P5"/>
    <mergeCell ref="A17:P17"/>
    <mergeCell ref="A69:P69"/>
    <mergeCell ref="A95:P95"/>
    <mergeCell ref="A100:P10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fitToWidth="0" fitToHeight="0" orientation="portrait" r:id="rId1"/>
  <colBreaks count="1" manualBreakCount="1">
    <brk id="2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65526"/>
  <sheetViews>
    <sheetView showGridLines="0" topLeftCell="A7" zoomScaleSheetLayoutView="80" workbookViewId="0">
      <pane ySplit="1" topLeftCell="A131" activePane="bottomLeft" state="frozen"/>
      <selection activeCell="A7" sqref="A7"/>
      <selection pane="bottomLeft" activeCell="D24" sqref="D24"/>
    </sheetView>
  </sheetViews>
  <sheetFormatPr defaultRowHeight="13.5" customHeight="1"/>
  <cols>
    <col min="1" max="1" width="56.7109375" style="6" bestFit="1" customWidth="1"/>
    <col min="2" max="2" width="17.85546875" style="5" hidden="1" customWidth="1"/>
    <col min="3" max="3" width="36.28515625" style="33" hidden="1" customWidth="1"/>
    <col min="4" max="10" width="12.28515625" style="115" customWidth="1"/>
    <col min="11" max="11" width="11.42578125" style="142" customWidth="1"/>
    <col min="12" max="12" width="14.140625" style="115" bestFit="1" customWidth="1"/>
    <col min="13" max="13" width="11.28515625" style="115" bestFit="1" customWidth="1"/>
    <col min="14" max="14" width="10.140625" style="115" bestFit="1" customWidth="1"/>
    <col min="15" max="15" width="11" style="115" customWidth="1"/>
    <col min="16" max="16" width="13.85546875" style="21" bestFit="1" customWidth="1"/>
    <col min="17" max="17" width="28" style="3" customWidth="1"/>
    <col min="18" max="16384" width="9.140625" style="3"/>
  </cols>
  <sheetData>
    <row r="1" spans="1:27" ht="13.5" customHeight="1">
      <c r="F1" s="100" t="s">
        <v>197</v>
      </c>
      <c r="G1" s="100"/>
      <c r="H1" s="100"/>
      <c r="I1" s="100"/>
      <c r="J1" s="100"/>
      <c r="K1" s="126"/>
      <c r="L1" s="100"/>
      <c r="M1" s="100"/>
      <c r="N1" s="100"/>
      <c r="O1" s="100"/>
    </row>
    <row r="2" spans="1:27" ht="13.5" customHeight="1">
      <c r="A2" s="165" t="s">
        <v>168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27" ht="11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27" ht="10.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27" ht="14.2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27" ht="13.5" customHeight="1">
      <c r="D6" s="169" t="s">
        <v>280</v>
      </c>
      <c r="E6" s="170"/>
      <c r="F6" s="171"/>
      <c r="G6" s="173" t="s">
        <v>281</v>
      </c>
      <c r="H6" s="174"/>
      <c r="I6" s="174"/>
      <c r="J6" s="116"/>
      <c r="K6" s="127"/>
      <c r="L6" s="116"/>
      <c r="M6" s="116"/>
      <c r="N6" s="116"/>
      <c r="O6" s="116"/>
    </row>
    <row r="7" spans="1:27" s="117" customFormat="1" ht="13.5" customHeight="1">
      <c r="A7" s="149" t="s">
        <v>8</v>
      </c>
      <c r="B7" s="38" t="s">
        <v>20</v>
      </c>
      <c r="C7" s="149" t="s">
        <v>9</v>
      </c>
      <c r="D7" s="39" t="s">
        <v>2</v>
      </c>
      <c r="E7" s="39" t="s">
        <v>1</v>
      </c>
      <c r="F7" s="39" t="s">
        <v>10</v>
      </c>
      <c r="G7" s="39" t="s">
        <v>11</v>
      </c>
      <c r="H7" s="39" t="s">
        <v>283</v>
      </c>
      <c r="I7" s="39" t="s">
        <v>286</v>
      </c>
      <c r="J7" s="39" t="s">
        <v>287</v>
      </c>
      <c r="K7" s="39" t="s">
        <v>288</v>
      </c>
      <c r="L7" s="39" t="s">
        <v>289</v>
      </c>
      <c r="M7" s="39" t="s">
        <v>290</v>
      </c>
      <c r="N7" s="39" t="s">
        <v>291</v>
      </c>
      <c r="O7" s="39" t="s">
        <v>292</v>
      </c>
      <c r="P7" s="90" t="s">
        <v>125</v>
      </c>
    </row>
    <row r="8" spans="1:27" s="28" customFormat="1" ht="13.5" customHeight="1">
      <c r="A8" s="172" t="s">
        <v>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s="2" customFormat="1" ht="13.5" customHeight="1">
      <c r="A9" s="40" t="s">
        <v>258</v>
      </c>
      <c r="B9" s="41" t="s">
        <v>87</v>
      </c>
      <c r="C9" s="40" t="s">
        <v>126</v>
      </c>
      <c r="D9" s="110"/>
      <c r="E9" s="101"/>
      <c r="F9" s="58"/>
      <c r="G9" s="58"/>
      <c r="H9" s="58"/>
      <c r="I9" s="58"/>
      <c r="J9" s="58"/>
      <c r="K9" s="121"/>
      <c r="L9" s="58"/>
      <c r="M9" s="58"/>
      <c r="N9" s="58"/>
      <c r="O9" s="58"/>
      <c r="P9" s="42">
        <f>SUM(D9:O9)</f>
        <v>0</v>
      </c>
    </row>
    <row r="10" spans="1:27" s="2" customFormat="1" ht="13.5" customHeight="1">
      <c r="A10" s="40" t="s">
        <v>259</v>
      </c>
      <c r="B10" s="41" t="s">
        <v>88</v>
      </c>
      <c r="C10" s="40" t="s">
        <v>127</v>
      </c>
      <c r="D10" s="110"/>
      <c r="E10" s="101"/>
      <c r="F10" s="101"/>
      <c r="G10" s="101"/>
      <c r="H10" s="101"/>
      <c r="I10" s="101"/>
      <c r="J10" s="101"/>
      <c r="K10" s="128"/>
      <c r="L10" s="128"/>
      <c r="M10" s="101"/>
      <c r="N10" s="101"/>
      <c r="O10" s="101"/>
      <c r="P10" s="42">
        <f t="shared" ref="P10:P15" si="0">SUM(D10:O10)</f>
        <v>0</v>
      </c>
    </row>
    <row r="11" spans="1:27" s="2" customFormat="1" ht="13.5" customHeight="1">
      <c r="A11" s="74" t="s">
        <v>282</v>
      </c>
      <c r="B11" s="43" t="s">
        <v>89</v>
      </c>
      <c r="C11" s="44" t="s">
        <v>128</v>
      </c>
      <c r="D11" s="58"/>
      <c r="E11" s="58"/>
      <c r="F11" s="58"/>
      <c r="G11" s="102"/>
      <c r="H11" s="58"/>
      <c r="I11" s="110"/>
      <c r="J11" s="58"/>
      <c r="K11" s="58"/>
      <c r="L11" s="58"/>
      <c r="M11" s="58"/>
      <c r="N11" s="58"/>
      <c r="O11" s="58"/>
      <c r="P11" s="42">
        <f t="shared" si="0"/>
        <v>0</v>
      </c>
    </row>
    <row r="12" spans="1:27" s="2" customFormat="1" ht="13.5" customHeight="1">
      <c r="A12" s="74" t="s">
        <v>260</v>
      </c>
      <c r="B12" s="43" t="s">
        <v>158</v>
      </c>
      <c r="C12" s="44" t="s">
        <v>159</v>
      </c>
      <c r="D12" s="58"/>
      <c r="E12" s="102"/>
      <c r="F12" s="102"/>
      <c r="G12" s="102"/>
      <c r="H12" s="102"/>
      <c r="I12" s="102"/>
      <c r="J12" s="102"/>
      <c r="K12" s="45"/>
      <c r="L12" s="58"/>
      <c r="M12" s="102"/>
      <c r="N12" s="102"/>
      <c r="O12" s="102"/>
      <c r="P12" s="42">
        <f t="shared" si="0"/>
        <v>0</v>
      </c>
    </row>
    <row r="13" spans="1:27" s="2" customFormat="1" ht="13.5" customHeight="1">
      <c r="A13" s="74" t="s">
        <v>261</v>
      </c>
      <c r="B13" s="45" t="s">
        <v>198</v>
      </c>
      <c r="C13" s="40" t="s">
        <v>126</v>
      </c>
      <c r="D13" s="58"/>
      <c r="E13" s="58"/>
      <c r="F13" s="102"/>
      <c r="G13" s="101"/>
      <c r="H13" s="101"/>
      <c r="I13" s="101"/>
      <c r="J13" s="101"/>
      <c r="K13" s="121"/>
      <c r="L13" s="110"/>
      <c r="M13" s="101"/>
      <c r="N13" s="101"/>
      <c r="O13" s="101"/>
      <c r="P13" s="42">
        <f t="shared" si="0"/>
        <v>0</v>
      </c>
    </row>
    <row r="14" spans="1:27" s="2" customFormat="1" ht="13.5" customHeight="1">
      <c r="A14" s="40" t="s">
        <v>253</v>
      </c>
      <c r="B14" s="43" t="s">
        <v>102</v>
      </c>
      <c r="C14" s="46" t="s">
        <v>103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42">
        <f>SUM(D14:O14)</f>
        <v>0</v>
      </c>
    </row>
    <row r="15" spans="1:27" ht="13.5" customHeight="1">
      <c r="A15" s="47" t="s">
        <v>0</v>
      </c>
      <c r="B15" s="48"/>
      <c r="C15" s="49"/>
      <c r="D15" s="103">
        <f>SUM(D9:D14)</f>
        <v>0</v>
      </c>
      <c r="E15" s="103">
        <f>SUM(E9:E14)</f>
        <v>0</v>
      </c>
      <c r="F15" s="103">
        <f>SUM(F10:F14)</f>
        <v>0</v>
      </c>
      <c r="G15" s="103">
        <f>SUM(G9:G14)</f>
        <v>0</v>
      </c>
      <c r="H15" s="103">
        <f>SUM(H10:H14)</f>
        <v>0</v>
      </c>
      <c r="I15" s="103">
        <f>SUM(I9:I14)</f>
        <v>0</v>
      </c>
      <c r="J15" s="103">
        <f>SUM(J9:J14)</f>
        <v>0</v>
      </c>
      <c r="K15" s="129">
        <f>SUM(K9:K13)</f>
        <v>0</v>
      </c>
      <c r="L15" s="103">
        <f t="shared" ref="L15:O15" si="1">SUM(L9:L14)</f>
        <v>0</v>
      </c>
      <c r="M15" s="103">
        <f t="shared" si="1"/>
        <v>0</v>
      </c>
      <c r="N15" s="103">
        <f t="shared" si="1"/>
        <v>0</v>
      </c>
      <c r="O15" s="103">
        <f t="shared" si="1"/>
        <v>0</v>
      </c>
      <c r="P15" s="42">
        <f t="shared" si="0"/>
        <v>0</v>
      </c>
    </row>
    <row r="16" spans="1:27" ht="13.5" customHeight="1">
      <c r="A16" s="30"/>
      <c r="B16" s="7"/>
      <c r="C16" s="34"/>
      <c r="D16" s="104"/>
      <c r="E16" s="104"/>
      <c r="F16" s="104"/>
      <c r="G16" s="104"/>
      <c r="H16" s="104"/>
      <c r="I16" s="104"/>
      <c r="J16" s="104"/>
      <c r="K16" s="130"/>
      <c r="L16" s="104"/>
      <c r="M16" s="104"/>
      <c r="N16" s="104"/>
      <c r="O16" s="104"/>
      <c r="P16" s="22"/>
    </row>
    <row r="17" spans="1:17" ht="13.5" customHeight="1">
      <c r="A17" s="166" t="s">
        <v>236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8"/>
    </row>
    <row r="18" spans="1:17" s="2" customFormat="1" ht="13.5" customHeight="1">
      <c r="A18" s="51" t="s">
        <v>22</v>
      </c>
      <c r="B18" s="52" t="s">
        <v>23</v>
      </c>
      <c r="C18" s="53" t="s">
        <v>26</v>
      </c>
      <c r="D18" s="58"/>
      <c r="E18" s="102"/>
      <c r="F18" s="102"/>
      <c r="G18" s="101"/>
      <c r="H18" s="101"/>
      <c r="I18" s="101"/>
      <c r="J18" s="101"/>
      <c r="K18" s="128"/>
      <c r="L18" s="101"/>
      <c r="M18" s="101"/>
      <c r="N18" s="101"/>
      <c r="O18" s="101"/>
      <c r="P18" s="54">
        <f>SUM(D18:O18)</f>
        <v>0</v>
      </c>
    </row>
    <row r="19" spans="1:17" s="2" customFormat="1" ht="13.5" customHeight="1">
      <c r="A19" s="51" t="s">
        <v>30</v>
      </c>
      <c r="B19" s="55" t="s">
        <v>32</v>
      </c>
      <c r="C19" s="56" t="s">
        <v>31</v>
      </c>
      <c r="D19" s="58"/>
      <c r="E19" s="102"/>
      <c r="F19" s="102"/>
      <c r="G19" s="101"/>
      <c r="H19" s="101"/>
      <c r="I19" s="101"/>
      <c r="J19" s="101"/>
      <c r="K19" s="128"/>
      <c r="L19" s="101"/>
      <c r="M19" s="101"/>
      <c r="N19" s="101"/>
      <c r="O19" s="101"/>
      <c r="P19" s="54">
        <f>SUM(D19:O19)</f>
        <v>0</v>
      </c>
    </row>
    <row r="20" spans="1:17" s="2" customFormat="1" ht="13.5" customHeight="1">
      <c r="A20" s="51" t="s">
        <v>147</v>
      </c>
      <c r="B20" s="52" t="s">
        <v>153</v>
      </c>
      <c r="C20" s="57" t="s">
        <v>31</v>
      </c>
      <c r="D20" s="58"/>
      <c r="E20" s="102"/>
      <c r="F20" s="102"/>
      <c r="G20" s="101"/>
      <c r="H20" s="101"/>
      <c r="I20" s="101"/>
      <c r="J20" s="101"/>
      <c r="K20" s="128"/>
      <c r="L20" s="101"/>
      <c r="M20" s="101"/>
      <c r="N20" s="101"/>
      <c r="O20" s="101"/>
      <c r="P20" s="54">
        <f>SUM(D20:O20)</f>
        <v>0</v>
      </c>
    </row>
    <row r="21" spans="1:17" s="2" customFormat="1" ht="13.5" customHeight="1">
      <c r="A21" s="51" t="s">
        <v>27</v>
      </c>
      <c r="B21" s="52" t="s">
        <v>29</v>
      </c>
      <c r="C21" s="57" t="s">
        <v>28</v>
      </c>
      <c r="D21" s="58"/>
      <c r="E21" s="102"/>
      <c r="F21" s="102"/>
      <c r="G21" s="101"/>
      <c r="H21" s="101"/>
      <c r="I21" s="101"/>
      <c r="J21" s="101"/>
      <c r="K21" s="128"/>
      <c r="L21" s="101"/>
      <c r="M21" s="101"/>
      <c r="N21" s="101"/>
      <c r="O21" s="101"/>
      <c r="P21" s="54">
        <f>SUM(D21:O21)</f>
        <v>0</v>
      </c>
    </row>
    <row r="22" spans="1:17" s="2" customFormat="1" ht="13.5" customHeight="1">
      <c r="A22" s="51" t="s">
        <v>308</v>
      </c>
      <c r="B22" s="52"/>
      <c r="C22" s="53"/>
      <c r="D22" s="58"/>
      <c r="E22" s="58"/>
      <c r="F22" s="58"/>
      <c r="G22" s="58"/>
      <c r="H22" s="58"/>
      <c r="I22" s="58"/>
      <c r="J22" s="58"/>
      <c r="K22" s="58"/>
      <c r="L22" s="101"/>
      <c r="M22" s="101"/>
      <c r="N22" s="101"/>
      <c r="O22" s="101"/>
      <c r="P22" s="54"/>
    </row>
    <row r="23" spans="1:17" s="2" customFormat="1" ht="13.5" customHeight="1">
      <c r="A23" s="51" t="s">
        <v>121</v>
      </c>
      <c r="B23" s="52" t="s">
        <v>123</v>
      </c>
      <c r="C23" s="53" t="s">
        <v>122</v>
      </c>
      <c r="D23" s="58"/>
      <c r="E23" s="102"/>
      <c r="F23" s="102"/>
      <c r="G23" s="101"/>
      <c r="H23" s="101"/>
      <c r="I23" s="101"/>
      <c r="J23" s="101"/>
      <c r="K23" s="121"/>
      <c r="L23" s="101"/>
      <c r="M23" s="58"/>
      <c r="N23" s="58"/>
      <c r="O23" s="58"/>
      <c r="P23" s="54">
        <f t="shared" ref="P23:P38" si="2">SUM(D23:O23)</f>
        <v>0</v>
      </c>
      <c r="Q23" s="1"/>
    </row>
    <row r="24" spans="1:17" s="2" customFormat="1" ht="13.5" customHeight="1">
      <c r="A24" s="51" t="s">
        <v>150</v>
      </c>
      <c r="B24" s="52" t="s">
        <v>24</v>
      </c>
      <c r="C24" s="53" t="s">
        <v>25</v>
      </c>
      <c r="D24" s="58" t="s">
        <v>250</v>
      </c>
      <c r="E24" s="102"/>
      <c r="F24" s="102"/>
      <c r="G24" s="101"/>
      <c r="H24" s="101"/>
      <c r="I24" s="101"/>
      <c r="J24" s="101"/>
      <c r="K24" s="128"/>
      <c r="L24" s="101"/>
      <c r="M24" s="101"/>
      <c r="N24" s="101"/>
      <c r="O24" s="101"/>
      <c r="P24" s="54">
        <f t="shared" si="2"/>
        <v>0</v>
      </c>
    </row>
    <row r="25" spans="1:17" s="2" customFormat="1" ht="13.5" customHeight="1">
      <c r="A25" s="46" t="s">
        <v>144</v>
      </c>
      <c r="B25" s="52" t="s">
        <v>145</v>
      </c>
      <c r="C25" s="53" t="s">
        <v>25</v>
      </c>
      <c r="D25" s="58"/>
      <c r="E25" s="102"/>
      <c r="F25" s="102"/>
      <c r="G25" s="101"/>
      <c r="H25" s="101"/>
      <c r="I25" s="101"/>
      <c r="J25" s="101"/>
      <c r="K25" s="128"/>
      <c r="L25" s="101"/>
      <c r="M25" s="101"/>
      <c r="N25" s="101"/>
      <c r="O25" s="101"/>
      <c r="P25" s="54">
        <f t="shared" si="2"/>
        <v>0</v>
      </c>
      <c r="Q25" s="4"/>
    </row>
    <row r="26" spans="1:17" s="2" customFormat="1" ht="13.5" customHeight="1">
      <c r="A26" s="69" t="s">
        <v>180</v>
      </c>
      <c r="B26" s="52" t="s">
        <v>181</v>
      </c>
      <c r="C26" s="57" t="s">
        <v>33</v>
      </c>
      <c r="D26" s="58"/>
      <c r="E26" s="58"/>
      <c r="F26" s="58"/>
      <c r="G26" s="58"/>
      <c r="H26" s="58"/>
      <c r="I26" s="58"/>
      <c r="J26" s="58"/>
      <c r="K26" s="121"/>
      <c r="L26" s="101"/>
      <c r="M26" s="58"/>
      <c r="N26" s="58"/>
      <c r="O26" s="58"/>
      <c r="P26" s="54">
        <f t="shared" si="2"/>
        <v>0</v>
      </c>
      <c r="Q26" s="4"/>
    </row>
    <row r="27" spans="1:17" s="2" customFormat="1" ht="13.5" customHeight="1">
      <c r="A27" s="59" t="s">
        <v>306</v>
      </c>
      <c r="B27" s="60"/>
      <c r="C27" s="57"/>
      <c r="D27" s="113"/>
      <c r="E27" s="62"/>
      <c r="F27" s="62"/>
      <c r="G27" s="109"/>
      <c r="H27" s="101"/>
      <c r="I27" s="101"/>
      <c r="J27" s="101"/>
      <c r="K27" s="128"/>
      <c r="L27" s="101"/>
      <c r="M27" s="101"/>
      <c r="N27" s="101"/>
      <c r="O27" s="101"/>
      <c r="P27" s="54">
        <f t="shared" si="2"/>
        <v>0</v>
      </c>
    </row>
    <row r="28" spans="1:17" s="2" customFormat="1" ht="13.5" customHeight="1">
      <c r="A28" s="51" t="s">
        <v>237</v>
      </c>
      <c r="B28" s="52" t="s">
        <v>83</v>
      </c>
      <c r="C28" s="57" t="s">
        <v>84</v>
      </c>
      <c r="D28" s="58"/>
      <c r="E28" s="102"/>
      <c r="F28" s="58"/>
      <c r="G28" s="101"/>
      <c r="H28" s="101"/>
      <c r="I28" s="101"/>
      <c r="J28" s="101"/>
      <c r="K28" s="128"/>
      <c r="L28" s="101"/>
      <c r="M28" s="101"/>
      <c r="N28" s="101"/>
      <c r="O28" s="101"/>
      <c r="P28" s="54">
        <f t="shared" si="2"/>
        <v>0</v>
      </c>
    </row>
    <row r="29" spans="1:17" s="2" customFormat="1" ht="13.5" customHeight="1">
      <c r="A29" s="59" t="s">
        <v>182</v>
      </c>
      <c r="B29" s="60" t="s">
        <v>183</v>
      </c>
      <c r="C29" s="57" t="s">
        <v>184</v>
      </c>
      <c r="D29" s="113"/>
      <c r="E29" s="62"/>
      <c r="F29" s="62"/>
      <c r="G29" s="109"/>
      <c r="H29" s="101"/>
      <c r="I29" s="101"/>
      <c r="J29" s="101"/>
      <c r="K29" s="128"/>
      <c r="L29" s="101"/>
      <c r="M29" s="101"/>
      <c r="N29" s="101"/>
      <c r="O29" s="101"/>
      <c r="P29" s="54">
        <f t="shared" si="2"/>
        <v>0</v>
      </c>
    </row>
    <row r="30" spans="1:17" s="2" customFormat="1" ht="13.5" customHeight="1">
      <c r="A30" s="59" t="s">
        <v>148</v>
      </c>
      <c r="B30" s="60" t="s">
        <v>152</v>
      </c>
      <c r="C30" s="57" t="s">
        <v>33</v>
      </c>
      <c r="D30" s="113"/>
      <c r="E30" s="62"/>
      <c r="F30" s="62"/>
      <c r="G30" s="109"/>
      <c r="H30" s="101"/>
      <c r="I30" s="101"/>
      <c r="J30" s="101"/>
      <c r="K30" s="128"/>
      <c r="L30" s="101"/>
      <c r="M30" s="101"/>
      <c r="N30" s="101"/>
      <c r="O30" s="101"/>
      <c r="P30" s="54">
        <f t="shared" si="2"/>
        <v>0</v>
      </c>
    </row>
    <row r="31" spans="1:17" s="2" customFormat="1" ht="13.5" customHeight="1">
      <c r="A31" s="59" t="s">
        <v>60</v>
      </c>
      <c r="B31" s="60" t="s">
        <v>62</v>
      </c>
      <c r="C31" s="57" t="s">
        <v>61</v>
      </c>
      <c r="D31" s="113"/>
      <c r="E31" s="62"/>
      <c r="F31" s="62"/>
      <c r="G31" s="109"/>
      <c r="H31" s="101"/>
      <c r="I31" s="101"/>
      <c r="J31" s="101"/>
      <c r="K31" s="128"/>
      <c r="L31" s="101"/>
      <c r="M31" s="101"/>
      <c r="N31" s="101"/>
      <c r="O31" s="101"/>
      <c r="P31" s="54">
        <f t="shared" si="2"/>
        <v>0</v>
      </c>
    </row>
    <row r="32" spans="1:17" s="2" customFormat="1" ht="13.5" customHeight="1">
      <c r="A32" s="51" t="s">
        <v>52</v>
      </c>
      <c r="B32" s="52" t="s">
        <v>54</v>
      </c>
      <c r="C32" s="57" t="s">
        <v>53</v>
      </c>
      <c r="D32" s="58"/>
      <c r="E32" s="102"/>
      <c r="F32" s="102"/>
      <c r="G32" s="101"/>
      <c r="H32" s="101"/>
      <c r="I32" s="101"/>
      <c r="J32" s="101"/>
      <c r="K32" s="128"/>
      <c r="L32" s="101"/>
      <c r="M32" s="101"/>
      <c r="N32" s="101"/>
      <c r="O32" s="101"/>
      <c r="P32" s="54">
        <f t="shared" si="2"/>
        <v>0</v>
      </c>
    </row>
    <row r="33" spans="1:16" s="2" customFormat="1" ht="13.5" customHeight="1">
      <c r="A33" s="51" t="s">
        <v>55</v>
      </c>
      <c r="B33" s="52" t="s">
        <v>56</v>
      </c>
      <c r="C33" s="57" t="s">
        <v>25</v>
      </c>
      <c r="D33" s="58"/>
      <c r="E33" s="102"/>
      <c r="F33" s="102"/>
      <c r="G33" s="101"/>
      <c r="H33" s="101"/>
      <c r="I33" s="101"/>
      <c r="J33" s="101"/>
      <c r="K33" s="128"/>
      <c r="L33" s="101"/>
      <c r="M33" s="101"/>
      <c r="N33" s="101"/>
      <c r="O33" s="101"/>
      <c r="P33" s="54">
        <f t="shared" si="2"/>
        <v>0</v>
      </c>
    </row>
    <row r="34" spans="1:16" s="2" customFormat="1" ht="13.5" customHeight="1">
      <c r="A34" s="51" t="s">
        <v>57</v>
      </c>
      <c r="B34" s="52" t="s">
        <v>59</v>
      </c>
      <c r="C34" s="57" t="s">
        <v>58</v>
      </c>
      <c r="D34" s="58"/>
      <c r="E34" s="102"/>
      <c r="F34" s="102"/>
      <c r="G34" s="101"/>
      <c r="H34" s="101"/>
      <c r="I34" s="101"/>
      <c r="J34" s="101"/>
      <c r="K34" s="128"/>
      <c r="L34" s="101"/>
      <c r="M34" s="101"/>
      <c r="N34" s="101"/>
      <c r="O34" s="101"/>
      <c r="P34" s="54">
        <f t="shared" si="2"/>
        <v>0</v>
      </c>
    </row>
    <row r="35" spans="1:16" s="2" customFormat="1" ht="13.5" customHeight="1">
      <c r="A35" s="51" t="s">
        <v>178</v>
      </c>
      <c r="B35" s="52" t="s">
        <v>179</v>
      </c>
      <c r="C35" s="57" t="s">
        <v>58</v>
      </c>
      <c r="D35" s="58"/>
      <c r="E35" s="102"/>
      <c r="F35" s="102"/>
      <c r="G35" s="101"/>
      <c r="H35" s="101"/>
      <c r="I35" s="101"/>
      <c r="J35" s="101"/>
      <c r="K35" s="128"/>
      <c r="L35" s="101"/>
      <c r="M35" s="101"/>
      <c r="N35" s="101"/>
      <c r="O35" s="101"/>
      <c r="P35" s="54">
        <f t="shared" si="2"/>
        <v>0</v>
      </c>
    </row>
    <row r="36" spans="1:16" s="2" customFormat="1" ht="13.5" customHeight="1">
      <c r="A36" s="51" t="s">
        <v>50</v>
      </c>
      <c r="B36" s="55" t="s">
        <v>51</v>
      </c>
      <c r="C36" s="56" t="s">
        <v>38</v>
      </c>
      <c r="D36" s="58"/>
      <c r="E36" s="102"/>
      <c r="F36" s="102"/>
      <c r="G36" s="101"/>
      <c r="H36" s="101"/>
      <c r="I36" s="101"/>
      <c r="J36" s="101"/>
      <c r="K36" s="128"/>
      <c r="L36" s="101"/>
      <c r="M36" s="101"/>
      <c r="N36" s="101"/>
      <c r="O36" s="101"/>
      <c r="P36" s="54">
        <f t="shared" si="2"/>
        <v>0</v>
      </c>
    </row>
    <row r="37" spans="1:16" s="2" customFormat="1" ht="13.5" customHeight="1">
      <c r="A37" s="51" t="s">
        <v>48</v>
      </c>
      <c r="B37" s="55" t="s">
        <v>49</v>
      </c>
      <c r="C37" s="56" t="s">
        <v>35</v>
      </c>
      <c r="D37" s="58"/>
      <c r="E37" s="113"/>
      <c r="F37" s="113"/>
      <c r="G37" s="111"/>
      <c r="H37" s="101"/>
      <c r="I37" s="101"/>
      <c r="J37" s="101"/>
      <c r="K37" s="128"/>
      <c r="L37" s="101"/>
      <c r="M37" s="101"/>
      <c r="N37" s="101"/>
      <c r="O37" s="101"/>
      <c r="P37" s="54">
        <f t="shared" si="2"/>
        <v>0</v>
      </c>
    </row>
    <row r="38" spans="1:16" s="2" customFormat="1" ht="13.5" customHeight="1">
      <c r="A38" s="51" t="s">
        <v>85</v>
      </c>
      <c r="B38" s="52" t="s">
        <v>86</v>
      </c>
      <c r="C38" s="56" t="s">
        <v>75</v>
      </c>
      <c r="D38" s="58"/>
      <c r="E38" s="102"/>
      <c r="F38" s="102"/>
      <c r="G38" s="101"/>
      <c r="H38" s="101"/>
      <c r="I38" s="101"/>
      <c r="J38" s="101"/>
      <c r="K38" s="128"/>
      <c r="L38" s="101"/>
      <c r="M38" s="101"/>
      <c r="N38" s="101"/>
      <c r="O38" s="101"/>
      <c r="P38" s="54">
        <f t="shared" si="2"/>
        <v>0</v>
      </c>
    </row>
    <row r="39" spans="1:16" s="2" customFormat="1" ht="13.5" customHeight="1">
      <c r="A39" s="51" t="s">
        <v>309</v>
      </c>
      <c r="B39" s="55"/>
      <c r="C39" s="57"/>
      <c r="D39" s="58"/>
      <c r="E39" s="58"/>
      <c r="F39" s="58"/>
      <c r="G39" s="58"/>
      <c r="H39" s="58"/>
      <c r="I39" s="58"/>
      <c r="J39" s="58"/>
      <c r="K39" s="58"/>
      <c r="L39" s="101"/>
      <c r="M39" s="101"/>
      <c r="N39" s="101"/>
      <c r="O39" s="101"/>
      <c r="P39" s="54"/>
    </row>
    <row r="40" spans="1:16" s="2" customFormat="1" ht="13.5" customHeight="1">
      <c r="A40" s="51" t="s">
        <v>46</v>
      </c>
      <c r="B40" s="52" t="s">
        <v>47</v>
      </c>
      <c r="C40" s="57" t="s">
        <v>41</v>
      </c>
      <c r="D40" s="58"/>
      <c r="E40" s="102"/>
      <c r="F40" s="102"/>
      <c r="G40" s="101"/>
      <c r="H40" s="101"/>
      <c r="I40" s="101"/>
      <c r="J40" s="101"/>
      <c r="K40" s="128"/>
      <c r="L40" s="101"/>
      <c r="M40" s="101"/>
      <c r="N40" s="101"/>
      <c r="O40" s="101"/>
      <c r="P40" s="54">
        <f t="shared" ref="P40:P62" si="3">SUM(D40:O40)</f>
        <v>0</v>
      </c>
    </row>
    <row r="41" spans="1:16" s="2" customFormat="1" ht="13.5" customHeight="1">
      <c r="A41" s="51" t="s">
        <v>43</v>
      </c>
      <c r="B41" s="55" t="s">
        <v>45</v>
      </c>
      <c r="C41" s="57" t="s">
        <v>44</v>
      </c>
      <c r="D41" s="58"/>
      <c r="E41" s="102"/>
      <c r="F41" s="102"/>
      <c r="G41" s="101"/>
      <c r="H41" s="101"/>
      <c r="I41" s="101"/>
      <c r="J41" s="101"/>
      <c r="K41" s="128"/>
      <c r="L41" s="101"/>
      <c r="M41" s="101"/>
      <c r="N41" s="101"/>
      <c r="O41" s="101"/>
      <c r="P41" s="54">
        <f t="shared" si="3"/>
        <v>0</v>
      </c>
    </row>
    <row r="42" spans="1:16" s="2" customFormat="1" ht="13.5" customHeight="1">
      <c r="A42" s="51" t="s">
        <v>160</v>
      </c>
      <c r="B42" s="55" t="s">
        <v>161</v>
      </c>
      <c r="C42" s="57" t="s">
        <v>28</v>
      </c>
      <c r="D42" s="58"/>
      <c r="E42" s="102"/>
      <c r="F42" s="102"/>
      <c r="G42" s="58"/>
      <c r="H42" s="58"/>
      <c r="I42" s="58"/>
      <c r="J42" s="58"/>
      <c r="K42" s="128"/>
      <c r="L42" s="128"/>
      <c r="M42" s="128"/>
      <c r="N42" s="128"/>
      <c r="O42" s="128"/>
      <c r="P42" s="54">
        <f t="shared" si="3"/>
        <v>0</v>
      </c>
    </row>
    <row r="43" spans="1:16" s="2" customFormat="1" ht="13.5" customHeight="1">
      <c r="A43" s="51" t="s">
        <v>40</v>
      </c>
      <c r="B43" s="52" t="s">
        <v>42</v>
      </c>
      <c r="C43" s="57" t="s">
        <v>41</v>
      </c>
      <c r="D43" s="58"/>
      <c r="E43" s="102"/>
      <c r="F43" s="102"/>
      <c r="G43" s="101"/>
      <c r="H43" s="101"/>
      <c r="I43" s="101"/>
      <c r="J43" s="101"/>
      <c r="K43" s="128"/>
      <c r="L43" s="101"/>
      <c r="M43" s="101"/>
      <c r="N43" s="101"/>
      <c r="O43" s="101"/>
      <c r="P43" s="54">
        <f t="shared" si="3"/>
        <v>0</v>
      </c>
    </row>
    <row r="44" spans="1:16" s="2" customFormat="1" ht="13.5" customHeight="1">
      <c r="A44" s="51" t="s">
        <v>37</v>
      </c>
      <c r="B44" s="52" t="s">
        <v>39</v>
      </c>
      <c r="C44" s="56" t="s">
        <v>38</v>
      </c>
      <c r="D44" s="58"/>
      <c r="E44" s="102"/>
      <c r="F44" s="102"/>
      <c r="G44" s="101"/>
      <c r="H44" s="101"/>
      <c r="I44" s="101"/>
      <c r="J44" s="101"/>
      <c r="K44" s="128"/>
      <c r="L44" s="101"/>
      <c r="M44" s="101"/>
      <c r="N44" s="101"/>
      <c r="O44" s="101"/>
      <c r="P44" s="54">
        <f t="shared" si="3"/>
        <v>0</v>
      </c>
    </row>
    <row r="45" spans="1:16" s="2" customFormat="1" ht="13.5" customHeight="1">
      <c r="A45" s="46" t="s">
        <v>142</v>
      </c>
      <c r="B45" s="52" t="s">
        <v>143</v>
      </c>
      <c r="C45" s="56" t="s">
        <v>53</v>
      </c>
      <c r="D45" s="58"/>
      <c r="E45" s="58"/>
      <c r="F45" s="58"/>
      <c r="G45" s="58"/>
      <c r="H45" s="101"/>
      <c r="I45" s="101"/>
      <c r="J45" s="58"/>
      <c r="K45" s="121"/>
      <c r="L45" s="128"/>
      <c r="M45" s="58"/>
      <c r="N45" s="58"/>
      <c r="O45" s="58"/>
      <c r="P45" s="54">
        <f t="shared" si="3"/>
        <v>0</v>
      </c>
    </row>
    <row r="46" spans="1:16" s="2" customFormat="1" ht="13.5" customHeight="1">
      <c r="A46" s="51" t="s">
        <v>34</v>
      </c>
      <c r="B46" s="55" t="s">
        <v>36</v>
      </c>
      <c r="C46" s="57" t="s">
        <v>35</v>
      </c>
      <c r="D46" s="58"/>
      <c r="E46" s="102"/>
      <c r="F46" s="102"/>
      <c r="G46" s="101"/>
      <c r="H46" s="101"/>
      <c r="I46" s="101"/>
      <c r="J46" s="101"/>
      <c r="K46" s="128"/>
      <c r="L46" s="101"/>
      <c r="M46" s="101"/>
      <c r="N46" s="101"/>
      <c r="O46" s="101"/>
      <c r="P46" s="54">
        <f t="shared" si="3"/>
        <v>0</v>
      </c>
    </row>
    <row r="47" spans="1:16" s="2" customFormat="1" ht="13.5" customHeight="1">
      <c r="A47" s="51" t="s">
        <v>166</v>
      </c>
      <c r="B47" s="52" t="s">
        <v>167</v>
      </c>
      <c r="C47" s="57" t="s">
        <v>35</v>
      </c>
      <c r="D47" s="58"/>
      <c r="E47" s="102"/>
      <c r="F47" s="102"/>
      <c r="G47" s="101"/>
      <c r="H47" s="101"/>
      <c r="I47" s="101"/>
      <c r="J47" s="101"/>
      <c r="K47" s="128"/>
      <c r="L47" s="128"/>
      <c r="M47" s="101"/>
      <c r="N47" s="101"/>
      <c r="O47" s="101"/>
      <c r="P47" s="54">
        <f t="shared" si="3"/>
        <v>0</v>
      </c>
    </row>
    <row r="48" spans="1:16" s="2" customFormat="1" ht="13.5" customHeight="1">
      <c r="A48" s="51" t="s">
        <v>74</v>
      </c>
      <c r="B48" s="52" t="s">
        <v>76</v>
      </c>
      <c r="C48" s="56" t="s">
        <v>75</v>
      </c>
      <c r="D48" s="58"/>
      <c r="E48" s="102"/>
      <c r="F48" s="102"/>
      <c r="G48" s="101"/>
      <c r="H48" s="101"/>
      <c r="I48" s="101"/>
      <c r="J48" s="101"/>
      <c r="K48" s="128"/>
      <c r="L48" s="101"/>
      <c r="M48" s="101"/>
      <c r="N48" s="101"/>
      <c r="O48" s="101"/>
      <c r="P48" s="54">
        <f t="shared" si="3"/>
        <v>0</v>
      </c>
    </row>
    <row r="49" spans="1:154" s="2" customFormat="1" ht="13.5" customHeight="1">
      <c r="A49" s="51" t="s">
        <v>149</v>
      </c>
      <c r="B49" s="52" t="s">
        <v>151</v>
      </c>
      <c r="C49" s="57" t="s">
        <v>193</v>
      </c>
      <c r="D49" s="58"/>
      <c r="E49" s="102"/>
      <c r="F49" s="102"/>
      <c r="G49" s="101"/>
      <c r="H49" s="101"/>
      <c r="I49" s="101"/>
      <c r="J49" s="101"/>
      <c r="K49" s="128"/>
      <c r="L49" s="128"/>
      <c r="M49" s="101"/>
      <c r="N49" s="101"/>
      <c r="O49" s="101"/>
      <c r="P49" s="54">
        <f t="shared" si="3"/>
        <v>0</v>
      </c>
    </row>
    <row r="50" spans="1:154" s="2" customFormat="1" ht="13.5" customHeight="1">
      <c r="A50" s="51" t="s">
        <v>164</v>
      </c>
      <c r="B50" s="55" t="s">
        <v>165</v>
      </c>
      <c r="C50" s="56" t="s">
        <v>35</v>
      </c>
      <c r="D50" s="58"/>
      <c r="E50" s="58"/>
      <c r="F50" s="58"/>
      <c r="G50" s="58"/>
      <c r="H50" s="58"/>
      <c r="I50" s="58"/>
      <c r="J50" s="58"/>
      <c r="K50" s="121"/>
      <c r="L50" s="101"/>
      <c r="M50" s="58"/>
      <c r="N50" s="58"/>
      <c r="O50" s="58"/>
      <c r="P50" s="54">
        <f t="shared" si="3"/>
        <v>0</v>
      </c>
    </row>
    <row r="51" spans="1:154" s="2" customFormat="1" ht="13.5" customHeight="1">
      <c r="A51" s="51" t="s">
        <v>195</v>
      </c>
      <c r="B51" s="55" t="s">
        <v>194</v>
      </c>
      <c r="C51" s="56" t="s">
        <v>196</v>
      </c>
      <c r="D51" s="58"/>
      <c r="E51" s="58"/>
      <c r="F51" s="58"/>
      <c r="G51" s="110"/>
      <c r="H51" s="101"/>
      <c r="I51" s="101"/>
      <c r="J51" s="101"/>
      <c r="K51" s="128"/>
      <c r="L51" s="101"/>
      <c r="M51" s="101"/>
      <c r="N51" s="101"/>
      <c r="O51" s="101"/>
      <c r="P51" s="54">
        <f t="shared" si="3"/>
        <v>0</v>
      </c>
    </row>
    <row r="52" spans="1:154" s="2" customFormat="1" ht="13.5" customHeight="1">
      <c r="A52" s="69" t="s">
        <v>72</v>
      </c>
      <c r="B52" s="52" t="s">
        <v>73</v>
      </c>
      <c r="C52" s="57" t="s">
        <v>33</v>
      </c>
      <c r="D52" s="58"/>
      <c r="E52" s="102"/>
      <c r="F52" s="102"/>
      <c r="G52" s="101"/>
      <c r="H52" s="101"/>
      <c r="I52" s="101"/>
      <c r="J52" s="101"/>
      <c r="K52" s="121"/>
      <c r="L52" s="101"/>
      <c r="M52" s="58"/>
      <c r="N52" s="58"/>
      <c r="O52" s="58"/>
      <c r="P52" s="54">
        <f t="shared" si="3"/>
        <v>0</v>
      </c>
    </row>
    <row r="53" spans="1:154" s="2" customFormat="1" ht="13.5" customHeight="1">
      <c r="A53" s="51" t="s">
        <v>69</v>
      </c>
      <c r="B53" s="52" t="s">
        <v>71</v>
      </c>
      <c r="C53" s="57" t="s">
        <v>70</v>
      </c>
      <c r="D53" s="58"/>
      <c r="E53" s="102"/>
      <c r="F53" s="102"/>
      <c r="G53" s="101"/>
      <c r="H53" s="101"/>
      <c r="I53" s="101"/>
      <c r="J53" s="101"/>
      <c r="K53" s="128"/>
      <c r="L53" s="101"/>
      <c r="M53" s="101"/>
      <c r="N53" s="101"/>
      <c r="O53" s="101"/>
      <c r="P53" s="54">
        <f t="shared" si="3"/>
        <v>0</v>
      </c>
    </row>
    <row r="54" spans="1:154" s="2" customFormat="1" ht="13.5" customHeight="1">
      <c r="A54" s="51" t="s">
        <v>187</v>
      </c>
      <c r="B54" s="52" t="s">
        <v>188</v>
      </c>
      <c r="C54" s="57" t="s">
        <v>189</v>
      </c>
      <c r="D54" s="58"/>
      <c r="E54" s="102"/>
      <c r="F54" s="102"/>
      <c r="G54" s="101"/>
      <c r="H54" s="101"/>
      <c r="I54" s="101"/>
      <c r="J54" s="101"/>
      <c r="K54" s="121"/>
      <c r="L54" s="101"/>
      <c r="M54" s="58"/>
      <c r="N54" s="58"/>
      <c r="O54" s="58"/>
      <c r="P54" s="54">
        <f t="shared" si="3"/>
        <v>0</v>
      </c>
    </row>
    <row r="55" spans="1:154" s="2" customFormat="1" ht="13.5" customHeight="1">
      <c r="A55" s="51" t="s">
        <v>66</v>
      </c>
      <c r="B55" s="52" t="s">
        <v>68</v>
      </c>
      <c r="C55" s="57" t="s">
        <v>67</v>
      </c>
      <c r="D55" s="58"/>
      <c r="E55" s="102"/>
      <c r="F55" s="102"/>
      <c r="G55" s="101"/>
      <c r="H55" s="101"/>
      <c r="I55" s="101"/>
      <c r="J55" s="101"/>
      <c r="K55" s="128"/>
      <c r="L55" s="101"/>
      <c r="M55" s="101"/>
      <c r="N55" s="101"/>
      <c r="O55" s="101"/>
      <c r="P55" s="54">
        <f t="shared" si="3"/>
        <v>0</v>
      </c>
    </row>
    <row r="56" spans="1:154" s="2" customFormat="1" ht="13.5" customHeight="1">
      <c r="A56" s="51" t="s">
        <v>63</v>
      </c>
      <c r="B56" s="52" t="s">
        <v>65</v>
      </c>
      <c r="C56" s="57" t="s">
        <v>64</v>
      </c>
      <c r="D56" s="58"/>
      <c r="E56" s="102"/>
      <c r="F56" s="102"/>
      <c r="G56" s="101"/>
      <c r="H56" s="101"/>
      <c r="I56" s="101"/>
      <c r="J56" s="101"/>
      <c r="K56" s="128"/>
      <c r="L56" s="101"/>
      <c r="M56" s="101"/>
      <c r="N56" s="101"/>
      <c r="O56" s="101"/>
      <c r="P56" s="54">
        <f t="shared" si="3"/>
        <v>0</v>
      </c>
    </row>
    <row r="57" spans="1:154" s="2" customFormat="1" ht="13.5" customHeight="1">
      <c r="A57" s="51" t="s">
        <v>162</v>
      </c>
      <c r="B57" s="52" t="s">
        <v>163</v>
      </c>
      <c r="C57" s="56" t="s">
        <v>35</v>
      </c>
      <c r="D57" s="58"/>
      <c r="E57" s="102"/>
      <c r="F57" s="102"/>
      <c r="G57" s="101"/>
      <c r="H57" s="101"/>
      <c r="I57" s="101"/>
      <c r="J57" s="101"/>
      <c r="K57" s="128"/>
      <c r="L57" s="101"/>
      <c r="M57" s="101"/>
      <c r="N57" s="101"/>
      <c r="O57" s="101"/>
      <c r="P57" s="54">
        <f t="shared" si="3"/>
        <v>0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</row>
    <row r="58" spans="1:154" s="2" customFormat="1" ht="13.5" customHeight="1">
      <c r="A58" s="51" t="s">
        <v>176</v>
      </c>
      <c r="B58" s="52" t="s">
        <v>177</v>
      </c>
      <c r="C58" s="57" t="s">
        <v>28</v>
      </c>
      <c r="D58" s="58"/>
      <c r="E58" s="102"/>
      <c r="F58" s="102"/>
      <c r="G58" s="101"/>
      <c r="H58" s="101"/>
      <c r="I58" s="101"/>
      <c r="J58" s="101"/>
      <c r="K58" s="128"/>
      <c r="L58" s="128"/>
      <c r="M58" s="101"/>
      <c r="N58" s="101"/>
      <c r="O58" s="101"/>
      <c r="P58" s="54">
        <f t="shared" si="3"/>
        <v>0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</row>
    <row r="59" spans="1:154" s="2" customFormat="1" ht="13.5" customHeight="1">
      <c r="A59" s="51" t="s">
        <v>124</v>
      </c>
      <c r="B59" s="52" t="s">
        <v>79</v>
      </c>
      <c r="C59" s="57" t="s">
        <v>70</v>
      </c>
      <c r="D59" s="58"/>
      <c r="E59" s="102"/>
      <c r="F59" s="102"/>
      <c r="G59" s="101"/>
      <c r="H59" s="101"/>
      <c r="I59" s="101"/>
      <c r="J59" s="101"/>
      <c r="K59" s="128"/>
      <c r="L59" s="101"/>
      <c r="M59" s="101"/>
      <c r="N59" s="101"/>
      <c r="O59" s="101"/>
      <c r="P59" s="54">
        <f t="shared" si="3"/>
        <v>0</v>
      </c>
    </row>
    <row r="60" spans="1:154" s="2" customFormat="1" ht="13.5" customHeight="1">
      <c r="A60" s="59" t="s">
        <v>186</v>
      </c>
      <c r="B60" s="61" t="s">
        <v>185</v>
      </c>
      <c r="C60" s="56" t="s">
        <v>35</v>
      </c>
      <c r="D60" s="113"/>
      <c r="E60" s="62"/>
      <c r="F60" s="62"/>
      <c r="G60" s="109"/>
      <c r="H60" s="101"/>
      <c r="I60" s="101"/>
      <c r="J60" s="101"/>
      <c r="K60" s="121"/>
      <c r="L60" s="101"/>
      <c r="M60" s="58"/>
      <c r="N60" s="58"/>
      <c r="O60" s="58"/>
      <c r="P60" s="54">
        <f t="shared" si="3"/>
        <v>0</v>
      </c>
    </row>
    <row r="61" spans="1:154" s="2" customFormat="1" ht="13.5" customHeight="1">
      <c r="A61" s="51" t="s">
        <v>77</v>
      </c>
      <c r="B61" s="52" t="s">
        <v>78</v>
      </c>
      <c r="C61" s="57" t="s">
        <v>28</v>
      </c>
      <c r="D61" s="58"/>
      <c r="E61" s="102"/>
      <c r="F61" s="102"/>
      <c r="G61" s="101"/>
      <c r="H61" s="101"/>
      <c r="I61" s="101"/>
      <c r="J61" s="101"/>
      <c r="K61" s="128"/>
      <c r="L61" s="101"/>
      <c r="M61" s="101"/>
      <c r="N61" s="101"/>
      <c r="O61" s="101"/>
      <c r="P61" s="54">
        <f t="shared" si="3"/>
        <v>0</v>
      </c>
    </row>
    <row r="62" spans="1:154" s="2" customFormat="1" ht="13.5" customHeight="1">
      <c r="A62" s="51" t="s">
        <v>80</v>
      </c>
      <c r="B62" s="52" t="s">
        <v>82</v>
      </c>
      <c r="C62" s="56" t="s">
        <v>81</v>
      </c>
      <c r="D62" s="58"/>
      <c r="E62" s="102"/>
      <c r="F62" s="101"/>
      <c r="G62" s="101"/>
      <c r="H62" s="101"/>
      <c r="I62" s="101"/>
      <c r="J62" s="101"/>
      <c r="K62" s="128"/>
      <c r="L62" s="101"/>
      <c r="M62" s="101"/>
      <c r="N62" s="101"/>
      <c r="O62" s="101"/>
      <c r="P62" s="54">
        <f t="shared" si="3"/>
        <v>0</v>
      </c>
    </row>
    <row r="63" spans="1:154" ht="13.5" customHeight="1">
      <c r="A63" s="47" t="s">
        <v>0</v>
      </c>
      <c r="B63" s="48"/>
      <c r="C63" s="49"/>
      <c r="D63" s="103">
        <f>SUM(D18:D62)</f>
        <v>0</v>
      </c>
      <c r="E63" s="103">
        <f>SUM(E18:E62)</f>
        <v>0</v>
      </c>
      <c r="F63" s="103">
        <f>SUM(F18:F62)</f>
        <v>0</v>
      </c>
      <c r="G63" s="103">
        <f t="shared" ref="G63:H63" si="4">SUM(G18:G62)</f>
        <v>0</v>
      </c>
      <c r="H63" s="103">
        <f t="shared" si="4"/>
        <v>0</v>
      </c>
      <c r="I63" s="103">
        <v>0</v>
      </c>
      <c r="J63" s="103">
        <v>0</v>
      </c>
      <c r="K63" s="129">
        <v>0</v>
      </c>
      <c r="L63" s="103">
        <f>SUM(L18:L62)</f>
        <v>0</v>
      </c>
      <c r="M63" s="103">
        <v>0</v>
      </c>
      <c r="N63" s="103">
        <v>0</v>
      </c>
      <c r="O63" s="103">
        <v>0</v>
      </c>
      <c r="P63" s="54">
        <f t="shared" ref="P63" si="5">SUM(D63:O63)</f>
        <v>0</v>
      </c>
    </row>
    <row r="64" spans="1:154" s="98" customFormat="1" ht="13.5" customHeight="1">
      <c r="A64" s="29"/>
      <c r="B64" s="95"/>
      <c r="C64" s="96"/>
      <c r="D64" s="105"/>
      <c r="E64" s="105"/>
      <c r="F64" s="105"/>
      <c r="G64" s="105"/>
      <c r="H64" s="105"/>
      <c r="I64" s="105"/>
      <c r="J64" s="105"/>
      <c r="K64" s="131"/>
      <c r="L64" s="105"/>
      <c r="M64" s="105"/>
      <c r="N64" s="105"/>
      <c r="O64" s="105"/>
      <c r="P64" s="97"/>
    </row>
    <row r="65" spans="1:68" s="11" customFormat="1" ht="13.5" customHeight="1">
      <c r="A65" s="8"/>
      <c r="B65" s="8"/>
      <c r="C65" s="35"/>
      <c r="D65" s="107"/>
      <c r="E65" s="107"/>
      <c r="F65" s="107"/>
      <c r="G65" s="107"/>
      <c r="H65" s="107"/>
      <c r="I65" s="107"/>
      <c r="J65" s="107"/>
      <c r="K65" s="133"/>
      <c r="L65" s="107"/>
      <c r="M65" s="107"/>
      <c r="N65" s="107"/>
      <c r="O65" s="107"/>
      <c r="P65" s="23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10"/>
    </row>
    <row r="66" spans="1:68" ht="13.5" customHeight="1">
      <c r="A66" s="166" t="s">
        <v>14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8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1:68" s="2" customFormat="1" ht="13.5" customHeight="1">
      <c r="A67" s="40" t="s">
        <v>131</v>
      </c>
      <c r="B67" s="75" t="s">
        <v>132</v>
      </c>
      <c r="C67" s="46" t="s">
        <v>133</v>
      </c>
      <c r="D67" s="110"/>
      <c r="E67" s="101"/>
      <c r="F67" s="101"/>
      <c r="G67" s="101"/>
      <c r="H67" s="101"/>
      <c r="I67" s="101"/>
      <c r="J67" s="101"/>
      <c r="K67" s="128"/>
      <c r="L67" s="110"/>
      <c r="M67" s="101"/>
      <c r="N67" s="101"/>
      <c r="O67" s="101"/>
      <c r="P67" s="54">
        <f>SUM(D67:O67)</f>
        <v>0</v>
      </c>
    </row>
    <row r="68" spans="1:68" s="2" customFormat="1" ht="13.5" customHeight="1">
      <c r="A68" s="40" t="s">
        <v>298</v>
      </c>
      <c r="B68" s="75"/>
      <c r="C68" s="46"/>
      <c r="D68" s="110"/>
      <c r="E68" s="110"/>
      <c r="F68" s="110"/>
      <c r="G68" s="110"/>
      <c r="H68" s="110"/>
      <c r="I68" s="101"/>
      <c r="J68" s="101"/>
      <c r="K68" s="128"/>
      <c r="L68" s="110"/>
      <c r="M68" s="110"/>
      <c r="N68" s="110"/>
      <c r="O68" s="110"/>
      <c r="P68" s="54">
        <f>SUM(I68:O68)</f>
        <v>0</v>
      </c>
    </row>
    <row r="69" spans="1:68" ht="13.5" customHeight="1">
      <c r="A69" s="47" t="s">
        <v>0</v>
      </c>
      <c r="B69" s="48"/>
      <c r="C69" s="49"/>
      <c r="D69" s="103">
        <f>SUM(D67)</f>
        <v>0</v>
      </c>
      <c r="E69" s="103">
        <f t="shared" ref="E69:F69" si="6">SUM(E67)</f>
        <v>0</v>
      </c>
      <c r="F69" s="103">
        <f t="shared" si="6"/>
        <v>0</v>
      </c>
      <c r="G69" s="103">
        <f>SUM(G67)</f>
        <v>0</v>
      </c>
      <c r="H69" s="108"/>
      <c r="I69" s="108"/>
      <c r="J69" s="108"/>
      <c r="K69" s="134">
        <f>SUM(K67:K68)</f>
        <v>0</v>
      </c>
      <c r="L69" s="103">
        <f t="shared" ref="L69:O69" si="7">SUM(L67:L67)</f>
        <v>0</v>
      </c>
      <c r="M69" s="108">
        <f t="shared" si="7"/>
        <v>0</v>
      </c>
      <c r="N69" s="108">
        <f t="shared" si="7"/>
        <v>0</v>
      </c>
      <c r="O69" s="108">
        <f t="shared" si="7"/>
        <v>0</v>
      </c>
      <c r="P69" s="54">
        <f>SUM(P67:P68)</f>
        <v>0</v>
      </c>
    </row>
    <row r="70" spans="1:68" s="11" customFormat="1" ht="13.5" customHeight="1">
      <c r="A70" s="8"/>
      <c r="B70" s="8"/>
      <c r="C70" s="35"/>
      <c r="D70" s="107"/>
      <c r="E70" s="107"/>
      <c r="F70" s="107"/>
      <c r="G70" s="107"/>
      <c r="H70" s="107"/>
      <c r="I70" s="107"/>
      <c r="J70" s="107"/>
      <c r="K70" s="133"/>
      <c r="L70" s="107"/>
      <c r="M70" s="107"/>
      <c r="N70" s="107"/>
      <c r="O70" s="107"/>
      <c r="P70" s="23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10"/>
    </row>
    <row r="71" spans="1:68" ht="13.5" customHeight="1">
      <c r="A71" s="166" t="s">
        <v>4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8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</row>
    <row r="72" spans="1:68" s="2" customFormat="1" ht="13.5" customHeight="1">
      <c r="A72" s="40" t="s">
        <v>262</v>
      </c>
      <c r="B72" s="43" t="s">
        <v>169</v>
      </c>
      <c r="C72" s="44" t="s">
        <v>90</v>
      </c>
      <c r="D72" s="110"/>
      <c r="E72" s="101"/>
      <c r="F72" s="101"/>
      <c r="G72" s="101"/>
      <c r="H72" s="101"/>
      <c r="I72" s="101"/>
      <c r="J72" s="101"/>
      <c r="K72" s="128"/>
      <c r="L72" s="110"/>
      <c r="M72" s="101"/>
      <c r="N72" s="101"/>
      <c r="O72" s="101"/>
      <c r="P72" s="42">
        <f>SUM(D72:O72)</f>
        <v>0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8" ht="13.5" customHeight="1">
      <c r="A73" s="47" t="s">
        <v>0</v>
      </c>
      <c r="B73" s="48"/>
      <c r="C73" s="49"/>
      <c r="D73" s="103">
        <f>SUM(D72:D72)</f>
        <v>0</v>
      </c>
      <c r="E73" s="103">
        <f>SUM(E72:E72)</f>
        <v>0</v>
      </c>
      <c r="F73" s="103">
        <f>SUM(F72:F72)</f>
        <v>0</v>
      </c>
      <c r="G73" s="103">
        <f>SUM(G72)</f>
        <v>0</v>
      </c>
      <c r="H73" s="108">
        <v>80</v>
      </c>
      <c r="I73" s="108">
        <v>80</v>
      </c>
      <c r="J73" s="108">
        <v>80</v>
      </c>
      <c r="K73" s="134">
        <f>K72</f>
        <v>0</v>
      </c>
      <c r="L73" s="103">
        <f t="shared" ref="L73:O73" si="8">SUM(L72:L72)</f>
        <v>0</v>
      </c>
      <c r="M73" s="108">
        <f t="shared" si="8"/>
        <v>0</v>
      </c>
      <c r="N73" s="108">
        <f t="shared" si="8"/>
        <v>0</v>
      </c>
      <c r="O73" s="108">
        <f t="shared" si="8"/>
        <v>0</v>
      </c>
      <c r="P73" s="42">
        <f>SUM(D73:O73)</f>
        <v>240</v>
      </c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</row>
    <row r="74" spans="1:68" s="2" customFormat="1" ht="13.5" customHeight="1">
      <c r="A74" s="30"/>
      <c r="B74" s="7"/>
      <c r="C74" s="34"/>
      <c r="D74" s="104"/>
      <c r="E74" s="104"/>
      <c r="F74" s="104"/>
      <c r="G74" s="104"/>
      <c r="H74" s="104"/>
      <c r="I74" s="104"/>
      <c r="J74" s="104"/>
      <c r="K74" s="130"/>
      <c r="L74" s="104"/>
      <c r="M74" s="104"/>
      <c r="N74" s="104"/>
      <c r="O74" s="104"/>
      <c r="P74" s="2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8" ht="13.5" customHeight="1">
      <c r="A75" s="166" t="s">
        <v>106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8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</row>
    <row r="76" spans="1:68" s="2" customFormat="1" ht="13.5" customHeight="1">
      <c r="A76" s="65" t="s">
        <v>263</v>
      </c>
      <c r="B76" s="43" t="s">
        <v>108</v>
      </c>
      <c r="C76" s="44" t="s">
        <v>107</v>
      </c>
      <c r="D76" s="110"/>
      <c r="E76" s="101"/>
      <c r="F76" s="101"/>
      <c r="G76" s="101"/>
      <c r="H76" s="101"/>
      <c r="I76" s="101"/>
      <c r="J76" s="101"/>
      <c r="K76" s="128"/>
      <c r="L76" s="110"/>
      <c r="M76" s="101"/>
      <c r="N76" s="101"/>
      <c r="O76" s="101"/>
      <c r="P76" s="42">
        <f>SUM(D76:O76)</f>
        <v>0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8" s="2" customFormat="1" ht="13.5" customHeight="1">
      <c r="A77" s="66" t="s">
        <v>264</v>
      </c>
      <c r="B77" s="43" t="s">
        <v>113</v>
      </c>
      <c r="C77" s="44" t="s">
        <v>112</v>
      </c>
      <c r="D77" s="58"/>
      <c r="E77" s="102"/>
      <c r="F77" s="102"/>
      <c r="G77" s="101"/>
      <c r="H77" s="101"/>
      <c r="I77" s="101"/>
      <c r="J77" s="101"/>
      <c r="K77" s="128"/>
      <c r="L77" s="110"/>
      <c r="M77" s="101"/>
      <c r="N77" s="101"/>
      <c r="O77" s="101"/>
      <c r="P77" s="42">
        <f t="shared" ref="P77:P78" si="9">SUM(D77:O77)</f>
        <v>0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8" ht="13.5" customHeight="1">
      <c r="A78" s="47" t="s">
        <v>0</v>
      </c>
      <c r="B78" s="48"/>
      <c r="C78" s="67"/>
      <c r="D78" s="103">
        <f t="shared" ref="D78:F78" si="10">SUM(D76:D77)</f>
        <v>0</v>
      </c>
      <c r="E78" s="103">
        <f t="shared" si="10"/>
        <v>0</v>
      </c>
      <c r="F78" s="103">
        <f t="shared" si="10"/>
        <v>0</v>
      </c>
      <c r="G78" s="103">
        <f>SUM(G76:G77)</f>
        <v>0</v>
      </c>
      <c r="H78" s="103">
        <f>SUM(H76:H77)</f>
        <v>0</v>
      </c>
      <c r="I78" s="103">
        <f>SUM(I76:I77)</f>
        <v>0</v>
      </c>
      <c r="J78" s="103">
        <f>SUM(J76+J77)</f>
        <v>0</v>
      </c>
      <c r="K78" s="129">
        <f>SUM(K76:K77)</f>
        <v>0</v>
      </c>
      <c r="L78" s="103">
        <f t="shared" ref="L78:O78" si="11">SUM(L76+L77)</f>
        <v>0</v>
      </c>
      <c r="M78" s="103">
        <f t="shared" si="11"/>
        <v>0</v>
      </c>
      <c r="N78" s="103">
        <f t="shared" si="11"/>
        <v>0</v>
      </c>
      <c r="O78" s="103">
        <f t="shared" si="11"/>
        <v>0</v>
      </c>
      <c r="P78" s="42">
        <f t="shared" si="9"/>
        <v>0</v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</row>
    <row r="79" spans="1:68" s="2" customFormat="1" ht="13.5" customHeight="1">
      <c r="A79" s="30"/>
      <c r="B79" s="7"/>
      <c r="C79" s="36"/>
      <c r="D79" s="104"/>
      <c r="E79" s="104"/>
      <c r="F79" s="104"/>
      <c r="G79" s="104"/>
      <c r="H79" s="104"/>
      <c r="I79" s="104"/>
      <c r="J79" s="104"/>
      <c r="K79" s="130"/>
      <c r="L79" s="104"/>
      <c r="M79" s="104"/>
      <c r="N79" s="104"/>
      <c r="O79" s="104"/>
      <c r="P79" s="22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8" ht="13.5" customHeight="1">
      <c r="A80" s="166" t="s">
        <v>5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8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</row>
    <row r="81" spans="1:106" s="2" customFormat="1" ht="13.5" customHeight="1">
      <c r="A81" s="40" t="s">
        <v>265</v>
      </c>
      <c r="B81" s="43" t="s">
        <v>91</v>
      </c>
      <c r="C81" s="46" t="s">
        <v>129</v>
      </c>
      <c r="D81" s="58"/>
      <c r="E81" s="102"/>
      <c r="F81" s="102"/>
      <c r="G81" s="102"/>
      <c r="H81" s="102"/>
      <c r="I81" s="102"/>
      <c r="J81" s="102"/>
      <c r="K81" s="45"/>
      <c r="L81" s="58"/>
      <c r="M81" s="102"/>
      <c r="N81" s="102"/>
      <c r="O81" s="102"/>
      <c r="P81" s="42">
        <f>SUM(D81:O81)</f>
        <v>0</v>
      </c>
    </row>
    <row r="82" spans="1:106" ht="13.5" customHeight="1">
      <c r="A82" s="47" t="s">
        <v>0</v>
      </c>
      <c r="B82" s="48"/>
      <c r="C82" s="67"/>
      <c r="D82" s="103">
        <f>SUM(D81)</f>
        <v>0</v>
      </c>
      <c r="E82" s="103">
        <f>SUM(E81)</f>
        <v>0</v>
      </c>
      <c r="F82" s="103">
        <f>SUM(F81)</f>
        <v>0</v>
      </c>
      <c r="G82" s="103"/>
      <c r="H82" s="108"/>
      <c r="I82" s="108"/>
      <c r="J82" s="108">
        <f>SUM(J81:J81)</f>
        <v>0</v>
      </c>
      <c r="K82" s="134">
        <f>K81</f>
        <v>0</v>
      </c>
      <c r="L82" s="103">
        <f t="shared" ref="L82:O82" si="12">SUM(L81:L81)</f>
        <v>0</v>
      </c>
      <c r="M82" s="108">
        <f t="shared" si="12"/>
        <v>0</v>
      </c>
      <c r="N82" s="108">
        <f t="shared" si="12"/>
        <v>0</v>
      </c>
      <c r="O82" s="108">
        <f t="shared" si="12"/>
        <v>0</v>
      </c>
      <c r="P82" s="42">
        <f>SUM(D82:O82)</f>
        <v>0</v>
      </c>
    </row>
    <row r="83" spans="1:106" s="2" customFormat="1" ht="13.5" customHeight="1">
      <c r="A83" s="30"/>
      <c r="B83" s="7"/>
      <c r="C83" s="36"/>
      <c r="D83" s="104"/>
      <c r="E83" s="104"/>
      <c r="F83" s="104"/>
      <c r="G83" s="104"/>
      <c r="H83" s="104"/>
      <c r="I83" s="104"/>
      <c r="J83" s="104"/>
      <c r="K83" s="130"/>
      <c r="L83" s="104"/>
      <c r="M83" s="104"/>
      <c r="N83" s="104"/>
      <c r="O83" s="104"/>
      <c r="P83" s="22"/>
    </row>
    <row r="84" spans="1:106" ht="13.5" customHeight="1">
      <c r="A84" s="166" t="s">
        <v>6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8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</row>
    <row r="85" spans="1:106" ht="13.5" customHeight="1">
      <c r="A85" s="40" t="s">
        <v>266</v>
      </c>
      <c r="B85" s="43" t="s">
        <v>109</v>
      </c>
      <c r="C85" s="46" t="s">
        <v>110</v>
      </c>
      <c r="D85" s="110"/>
      <c r="E85" s="101"/>
      <c r="F85" s="101"/>
      <c r="G85" s="101"/>
      <c r="H85" s="101"/>
      <c r="I85" s="101"/>
      <c r="J85" s="101"/>
      <c r="K85" s="128"/>
      <c r="L85" s="110"/>
      <c r="M85" s="101"/>
      <c r="N85" s="101"/>
      <c r="O85" s="101"/>
      <c r="P85" s="42">
        <f>SUM(D85:O85)</f>
        <v>0</v>
      </c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</row>
    <row r="86" spans="1:106" ht="13.5" customHeight="1">
      <c r="A86" s="47" t="s">
        <v>0</v>
      </c>
      <c r="B86" s="48"/>
      <c r="C86" s="67"/>
      <c r="D86" s="103">
        <f>D85</f>
        <v>0</v>
      </c>
      <c r="E86" s="103">
        <v>0</v>
      </c>
      <c r="F86" s="103">
        <f t="shared" ref="F86" si="13">F85</f>
        <v>0</v>
      </c>
      <c r="G86" s="103">
        <v>0</v>
      </c>
      <c r="H86" s="103">
        <v>0</v>
      </c>
      <c r="I86" s="103">
        <v>0</v>
      </c>
      <c r="J86" s="103">
        <v>0</v>
      </c>
      <c r="K86" s="129">
        <v>0</v>
      </c>
      <c r="L86" s="103">
        <v>0</v>
      </c>
      <c r="M86" s="103"/>
      <c r="N86" s="103"/>
      <c r="O86" s="103"/>
      <c r="P86" s="42">
        <f>SUM(D86:O86)</f>
        <v>0</v>
      </c>
    </row>
    <row r="87" spans="1:106" s="2" customFormat="1" ht="13.5" customHeight="1">
      <c r="A87" s="68"/>
      <c r="B87" s="7"/>
      <c r="C87" s="36"/>
      <c r="D87" s="104"/>
      <c r="E87" s="104"/>
      <c r="F87" s="104"/>
      <c r="G87" s="104"/>
      <c r="H87" s="104"/>
      <c r="I87" s="104"/>
      <c r="J87" s="104"/>
      <c r="K87" s="130"/>
      <c r="L87" s="104"/>
      <c r="M87" s="104"/>
      <c r="N87" s="104"/>
      <c r="O87" s="104"/>
      <c r="P87" s="22"/>
    </row>
    <row r="88" spans="1:106" s="14" customFormat="1" ht="13.5" customHeight="1">
      <c r="A88" s="175" t="s">
        <v>101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7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</row>
    <row r="89" spans="1:106" ht="13.5" customHeight="1">
      <c r="A89" s="69" t="s">
        <v>251</v>
      </c>
      <c r="B89" s="70" t="s">
        <v>104</v>
      </c>
      <c r="C89" s="46" t="s">
        <v>105</v>
      </c>
      <c r="D89" s="110"/>
      <c r="E89" s="101"/>
      <c r="F89" s="101"/>
      <c r="G89" s="101"/>
      <c r="H89" s="101"/>
      <c r="I89" s="101"/>
      <c r="J89" s="101"/>
      <c r="K89" s="128"/>
      <c r="L89" s="110"/>
      <c r="M89" s="101"/>
      <c r="N89" s="101"/>
      <c r="O89" s="101"/>
      <c r="P89" s="50">
        <f>SUM(D89:O89)</f>
        <v>0</v>
      </c>
      <c r="Q89" s="118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</row>
    <row r="90" spans="1:106" ht="13.5" customHeight="1">
      <c r="A90" s="47" t="s">
        <v>0</v>
      </c>
      <c r="B90" s="48"/>
      <c r="C90" s="67"/>
      <c r="D90" s="103">
        <f>SUM(D89)</f>
        <v>0</v>
      </c>
      <c r="E90" s="103">
        <f>SUM(E89)</f>
        <v>0</v>
      </c>
      <c r="F90" s="103">
        <f>SUM(F89)</f>
        <v>0</v>
      </c>
      <c r="G90" s="103">
        <f>SUM(G89)</f>
        <v>0</v>
      </c>
      <c r="H90" s="103">
        <f>SUM(H89)</f>
        <v>0</v>
      </c>
      <c r="I90" s="103">
        <f>I89</f>
        <v>0</v>
      </c>
      <c r="J90" s="103">
        <f>J89</f>
        <v>0</v>
      </c>
      <c r="K90" s="129">
        <f>K89</f>
        <v>0</v>
      </c>
      <c r="L90" s="103"/>
      <c r="M90" s="103"/>
      <c r="N90" s="103"/>
      <c r="O90" s="103"/>
      <c r="P90" s="50">
        <f>SUM(D90:O90)</f>
        <v>0</v>
      </c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</row>
    <row r="91" spans="1:106" s="11" customFormat="1" ht="13.5" customHeight="1">
      <c r="A91" s="8"/>
      <c r="B91" s="8"/>
      <c r="C91" s="35"/>
      <c r="D91" s="107"/>
      <c r="E91" s="107"/>
      <c r="F91" s="107"/>
      <c r="G91" s="107"/>
      <c r="H91" s="107"/>
      <c r="I91" s="107"/>
      <c r="J91" s="107"/>
      <c r="K91" s="133"/>
      <c r="L91" s="107"/>
      <c r="M91" s="107"/>
      <c r="N91" s="107"/>
      <c r="O91" s="107"/>
      <c r="P91" s="23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</row>
    <row r="92" spans="1:106" ht="13.5" customHeight="1">
      <c r="A92" s="166" t="s">
        <v>7</v>
      </c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8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</row>
    <row r="93" spans="1:106" ht="13.5" customHeight="1">
      <c r="A93" s="40" t="s">
        <v>267</v>
      </c>
      <c r="B93" s="43" t="s">
        <v>139</v>
      </c>
      <c r="C93" s="46" t="s">
        <v>92</v>
      </c>
      <c r="D93" s="110"/>
      <c r="E93" s="101"/>
      <c r="F93" s="101"/>
      <c r="G93" s="101"/>
      <c r="H93" s="101"/>
      <c r="I93" s="101"/>
      <c r="J93" s="101"/>
      <c r="K93" s="128"/>
      <c r="L93" s="110"/>
      <c r="M93" s="101"/>
      <c r="N93" s="101"/>
      <c r="O93" s="101"/>
      <c r="P93" s="42">
        <f>SUM(D93:O93)</f>
        <v>0</v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</row>
    <row r="94" spans="1:106" ht="13.5" customHeight="1">
      <c r="A94" s="40" t="s">
        <v>268</v>
      </c>
      <c r="B94" s="43" t="s">
        <v>174</v>
      </c>
      <c r="C94" s="46" t="s">
        <v>175</v>
      </c>
      <c r="D94" s="110"/>
      <c r="E94" s="101"/>
      <c r="F94" s="101"/>
      <c r="G94" s="101"/>
      <c r="H94" s="101"/>
      <c r="I94" s="101"/>
      <c r="J94" s="101"/>
      <c r="K94" s="128"/>
      <c r="L94" s="110"/>
      <c r="M94" s="101"/>
      <c r="N94" s="101"/>
      <c r="O94" s="101"/>
      <c r="P94" s="42">
        <f t="shared" ref="P94:P96" si="14">SUM(D94:O94)</f>
        <v>0</v>
      </c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</row>
    <row r="95" spans="1:106" ht="13.5" customHeight="1">
      <c r="A95" s="40" t="s">
        <v>269</v>
      </c>
      <c r="B95" s="43" t="s">
        <v>156</v>
      </c>
      <c r="C95" s="46" t="s">
        <v>157</v>
      </c>
      <c r="D95" s="110"/>
      <c r="E95" s="101"/>
      <c r="F95" s="101"/>
      <c r="G95" s="101"/>
      <c r="H95" s="101"/>
      <c r="I95" s="101"/>
      <c r="J95" s="101"/>
      <c r="K95" s="128"/>
      <c r="L95" s="110"/>
      <c r="M95" s="101"/>
      <c r="N95" s="101"/>
      <c r="O95" s="101"/>
      <c r="P95" s="42">
        <f t="shared" si="14"/>
        <v>0</v>
      </c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</row>
    <row r="96" spans="1:106" ht="13.5" customHeight="1">
      <c r="A96" s="47" t="s">
        <v>0</v>
      </c>
      <c r="B96" s="48"/>
      <c r="C96" s="67"/>
      <c r="D96" s="103">
        <f t="shared" ref="D96:I96" si="15">SUM(D93:D95)</f>
        <v>0</v>
      </c>
      <c r="E96" s="103">
        <f t="shared" si="15"/>
        <v>0</v>
      </c>
      <c r="F96" s="103">
        <f t="shared" si="15"/>
        <v>0</v>
      </c>
      <c r="G96" s="103">
        <f t="shared" si="15"/>
        <v>0</v>
      </c>
      <c r="H96" s="103">
        <f t="shared" si="15"/>
        <v>0</v>
      </c>
      <c r="I96" s="103">
        <f t="shared" si="15"/>
        <v>0</v>
      </c>
      <c r="J96" s="103">
        <f>SUM(J93+J94+J95)</f>
        <v>0</v>
      </c>
      <c r="K96" s="129">
        <f>SUM(K93:K95)</f>
        <v>0</v>
      </c>
      <c r="L96" s="103">
        <f>SUM(L93:L95)</f>
        <v>0</v>
      </c>
      <c r="M96" s="103"/>
      <c r="N96" s="103"/>
      <c r="O96" s="103"/>
      <c r="P96" s="42">
        <f t="shared" si="14"/>
        <v>0</v>
      </c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</row>
    <row r="97" spans="1:106" ht="13.5" customHeight="1">
      <c r="A97" s="68"/>
      <c r="B97" s="7"/>
      <c r="C97" s="36"/>
      <c r="D97" s="104"/>
      <c r="E97" s="104"/>
      <c r="F97" s="104"/>
      <c r="G97" s="104"/>
      <c r="H97" s="104"/>
      <c r="I97" s="104"/>
      <c r="J97" s="104"/>
      <c r="K97" s="130"/>
      <c r="L97" s="104"/>
      <c r="M97" s="104"/>
      <c r="N97" s="104"/>
      <c r="O97" s="104"/>
      <c r="P97" s="7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</row>
    <row r="98" spans="1:106" ht="13.5" customHeight="1">
      <c r="A98" s="166" t="s">
        <v>171</v>
      </c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8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</row>
    <row r="99" spans="1:106" ht="13.5" customHeight="1">
      <c r="A99" s="40" t="s">
        <v>270</v>
      </c>
      <c r="B99" s="43" t="s">
        <v>172</v>
      </c>
      <c r="C99" s="46" t="s">
        <v>173</v>
      </c>
      <c r="D99" s="110"/>
      <c r="E99" s="101"/>
      <c r="F99" s="101"/>
      <c r="G99" s="101"/>
      <c r="H99" s="101"/>
      <c r="I99" s="101"/>
      <c r="J99" s="101"/>
      <c r="K99" s="128"/>
      <c r="L99" s="110"/>
      <c r="M99" s="101"/>
      <c r="N99" s="101"/>
      <c r="O99" s="101"/>
      <c r="P99" s="42">
        <f>SUM(D99:O99)</f>
        <v>0</v>
      </c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</row>
    <row r="100" spans="1:106" s="2" customFormat="1" ht="13.5" customHeight="1">
      <c r="A100" s="47" t="s">
        <v>0</v>
      </c>
      <c r="B100" s="48"/>
      <c r="C100" s="67"/>
      <c r="D100" s="103">
        <f>SUM(D99)</f>
        <v>0</v>
      </c>
      <c r="E100" s="103">
        <f>SUM(E99)</f>
        <v>0</v>
      </c>
      <c r="F100" s="103">
        <f>SUM(F99)</f>
        <v>0</v>
      </c>
      <c r="G100" s="103">
        <f>SUM(G99)</f>
        <v>0</v>
      </c>
      <c r="H100" s="103">
        <f>SUM(H99)</f>
        <v>0</v>
      </c>
      <c r="I100" s="103">
        <f>I99</f>
        <v>0</v>
      </c>
      <c r="J100" s="103">
        <f>SUM(J99)</f>
        <v>0</v>
      </c>
      <c r="K100" s="129">
        <f>K99</f>
        <v>0</v>
      </c>
      <c r="L100" s="103"/>
      <c r="M100" s="103"/>
      <c r="N100" s="103"/>
      <c r="O100" s="103"/>
      <c r="P100" s="42">
        <f>SUM(D100:O100)</f>
        <v>0</v>
      </c>
    </row>
    <row r="101" spans="1:106" s="2" customFormat="1" ht="13.5" customHeight="1">
      <c r="A101" s="68"/>
      <c r="B101" s="30"/>
      <c r="C101" s="73"/>
      <c r="D101" s="73"/>
      <c r="E101" s="73"/>
      <c r="F101" s="73"/>
      <c r="G101" s="73"/>
      <c r="H101" s="73"/>
      <c r="I101" s="73"/>
      <c r="J101" s="73"/>
      <c r="K101" s="130"/>
      <c r="L101" s="73"/>
      <c r="M101" s="73"/>
      <c r="N101" s="73"/>
      <c r="O101" s="73"/>
      <c r="P101" s="87"/>
    </row>
    <row r="102" spans="1:106" ht="13.5" customHeight="1">
      <c r="A102" s="166" t="s">
        <v>18</v>
      </c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8"/>
    </row>
    <row r="103" spans="1:106" ht="13.5" customHeight="1">
      <c r="A103" s="69" t="s">
        <v>271</v>
      </c>
      <c r="B103" s="76" t="s">
        <v>97</v>
      </c>
      <c r="C103" s="44" t="s">
        <v>96</v>
      </c>
      <c r="D103" s="111"/>
      <c r="E103" s="109"/>
      <c r="F103" s="109"/>
      <c r="G103" s="109"/>
      <c r="H103" s="109"/>
      <c r="I103" s="109"/>
      <c r="J103" s="109"/>
      <c r="K103" s="135"/>
      <c r="L103" s="111"/>
      <c r="M103" s="109"/>
      <c r="N103" s="109"/>
      <c r="O103" s="109"/>
      <c r="P103" s="42">
        <f>SUM(D103:O103)</f>
        <v>0</v>
      </c>
    </row>
    <row r="104" spans="1:106" s="2" customFormat="1" ht="13.5" customHeight="1">
      <c r="A104" s="69" t="s">
        <v>272</v>
      </c>
      <c r="B104" s="77" t="s">
        <v>118</v>
      </c>
      <c r="C104" s="44" t="s">
        <v>114</v>
      </c>
      <c r="D104" s="113"/>
      <c r="E104" s="113"/>
      <c r="F104" s="62"/>
      <c r="G104" s="109"/>
      <c r="H104" s="109"/>
      <c r="I104" s="109"/>
      <c r="J104" s="58"/>
      <c r="K104" s="121"/>
      <c r="L104" s="58"/>
      <c r="M104" s="58"/>
      <c r="N104" s="58"/>
      <c r="O104" s="58"/>
      <c r="P104" s="42">
        <f>SUM(D104:O104)</f>
        <v>0</v>
      </c>
    </row>
    <row r="105" spans="1:106" s="2" customFormat="1" ht="13.5" customHeight="1">
      <c r="A105" s="91" t="s">
        <v>144</v>
      </c>
      <c r="B105" s="78" t="s">
        <v>145</v>
      </c>
      <c r="C105" s="44" t="s">
        <v>146</v>
      </c>
      <c r="D105" s="113"/>
      <c r="E105" s="62"/>
      <c r="F105" s="62"/>
      <c r="G105" s="109"/>
      <c r="H105" s="109"/>
      <c r="I105" s="109"/>
      <c r="J105" s="109"/>
      <c r="K105" s="135"/>
      <c r="L105" s="111"/>
      <c r="M105" s="109"/>
      <c r="N105" s="109"/>
      <c r="O105" s="109"/>
      <c r="P105" s="42">
        <f t="shared" ref="P105:P108" si="16">SUM(D105:O105)</f>
        <v>0</v>
      </c>
    </row>
    <row r="106" spans="1:106" s="2" customFormat="1" ht="13.5" customHeight="1">
      <c r="A106" s="69" t="s">
        <v>273</v>
      </c>
      <c r="B106" s="76" t="s">
        <v>155</v>
      </c>
      <c r="C106" s="44" t="s">
        <v>154</v>
      </c>
      <c r="D106" s="110"/>
      <c r="E106" s="109"/>
      <c r="F106" s="109"/>
      <c r="G106" s="109"/>
      <c r="H106" s="109"/>
      <c r="I106" s="109"/>
      <c r="J106" s="58"/>
      <c r="K106" s="121"/>
      <c r="L106" s="58"/>
      <c r="M106" s="58"/>
      <c r="N106" s="58"/>
      <c r="O106" s="58"/>
      <c r="P106" s="42">
        <f t="shared" si="16"/>
        <v>0</v>
      </c>
    </row>
    <row r="107" spans="1:106" s="2" customFormat="1" ht="13.5" customHeight="1">
      <c r="A107" s="144" t="s">
        <v>304</v>
      </c>
      <c r="B107" s="76"/>
      <c r="C107" s="44"/>
      <c r="D107" s="110"/>
      <c r="E107" s="109"/>
      <c r="F107" s="109"/>
      <c r="G107" s="109"/>
      <c r="H107" s="109"/>
      <c r="I107" s="109"/>
      <c r="J107" s="58"/>
      <c r="K107" s="32"/>
      <c r="L107" s="58"/>
      <c r="M107" s="58"/>
      <c r="N107" s="58"/>
      <c r="O107" s="58"/>
      <c r="P107" s="42"/>
    </row>
    <row r="108" spans="1:106" s="2" customFormat="1" ht="13.5" customHeight="1">
      <c r="A108" s="79" t="s">
        <v>0</v>
      </c>
      <c r="B108" s="48"/>
      <c r="C108" s="67"/>
      <c r="D108" s="103">
        <f t="shared" ref="D108:F108" si="17">SUM(D103:D106)</f>
        <v>0</v>
      </c>
      <c r="E108" s="103">
        <f t="shared" si="17"/>
        <v>0</v>
      </c>
      <c r="F108" s="103">
        <f t="shared" si="17"/>
        <v>0</v>
      </c>
      <c r="G108" s="103">
        <f>SUM(G103:G107)</f>
        <v>0</v>
      </c>
      <c r="H108" s="103">
        <f>SUM(H103:H107)</f>
        <v>0</v>
      </c>
      <c r="I108" s="103">
        <f>SUM(I103:I107)</f>
        <v>0</v>
      </c>
      <c r="J108" s="114"/>
      <c r="K108" s="129">
        <f>SUM(K103:K107)</f>
        <v>0</v>
      </c>
      <c r="L108" s="103">
        <f>SUM(L103:L107)</f>
        <v>0</v>
      </c>
      <c r="M108" s="103"/>
      <c r="N108" s="103"/>
      <c r="O108" s="103"/>
      <c r="P108" s="42">
        <f t="shared" si="16"/>
        <v>0</v>
      </c>
    </row>
    <row r="109" spans="1:106" ht="13.5" customHeight="1">
      <c r="A109" s="30"/>
      <c r="B109" s="7"/>
      <c r="C109" s="36"/>
      <c r="D109" s="104"/>
      <c r="E109" s="104"/>
      <c r="F109" s="104"/>
      <c r="G109" s="104"/>
      <c r="H109" s="104"/>
      <c r="I109" s="104"/>
      <c r="J109" s="104"/>
      <c r="K109" s="130"/>
      <c r="L109" s="104"/>
      <c r="M109" s="104"/>
      <c r="N109" s="104"/>
      <c r="O109" s="104"/>
      <c r="P109" s="24"/>
    </row>
    <row r="110" spans="1:106" s="9" customFormat="1" ht="13.5" customHeight="1">
      <c r="A110" s="166" t="s">
        <v>12</v>
      </c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8"/>
    </row>
    <row r="111" spans="1:106" ht="13.5" customHeight="1">
      <c r="A111" s="125" t="s">
        <v>274</v>
      </c>
      <c r="B111" s="75" t="s">
        <v>98</v>
      </c>
      <c r="C111" s="46" t="s">
        <v>99</v>
      </c>
      <c r="D111" s="110"/>
      <c r="E111" s="110"/>
      <c r="F111" s="110"/>
      <c r="G111" s="110"/>
      <c r="H111" s="110"/>
      <c r="I111" s="110"/>
      <c r="J111" s="110"/>
      <c r="K111" s="136"/>
      <c r="L111" s="110"/>
      <c r="M111" s="110"/>
      <c r="N111" s="110"/>
      <c r="O111" s="110"/>
      <c r="P111" s="71">
        <f>SUM(D111:O111)</f>
        <v>0</v>
      </c>
    </row>
    <row r="112" spans="1:106" s="2" customFormat="1" ht="13.5" customHeight="1">
      <c r="A112" s="47" t="s">
        <v>0</v>
      </c>
      <c r="B112" s="48"/>
      <c r="C112" s="67"/>
      <c r="D112" s="103">
        <f>SUM(D111)</f>
        <v>0</v>
      </c>
      <c r="E112" s="103">
        <f>SUM(E111)</f>
        <v>0</v>
      </c>
      <c r="F112" s="103">
        <f>SUM(F111)</f>
        <v>0</v>
      </c>
      <c r="G112" s="103">
        <f>SUM(G111)</f>
        <v>0</v>
      </c>
      <c r="H112" s="103"/>
      <c r="I112" s="103"/>
      <c r="J112" s="103"/>
      <c r="K112" s="129"/>
      <c r="L112" s="103"/>
      <c r="M112" s="103"/>
      <c r="N112" s="103"/>
      <c r="O112" s="103"/>
      <c r="P112" s="71">
        <f>SUM(D112:O112)</f>
        <v>0</v>
      </c>
    </row>
    <row r="113" spans="1:154" s="2" customFormat="1" ht="13.5" customHeight="1">
      <c r="A113" s="8"/>
      <c r="B113" s="8"/>
      <c r="C113" s="35"/>
      <c r="D113" s="107"/>
      <c r="E113" s="107"/>
      <c r="F113" s="107"/>
      <c r="G113" s="107"/>
      <c r="H113" s="107"/>
      <c r="I113" s="107"/>
      <c r="J113" s="107"/>
      <c r="K113" s="133"/>
      <c r="L113" s="107"/>
      <c r="M113" s="107"/>
      <c r="N113" s="107"/>
      <c r="O113" s="107"/>
      <c r="P113" s="23"/>
    </row>
    <row r="114" spans="1:154" s="11" customFormat="1" ht="13.5" customHeight="1">
      <c r="A114" s="178" t="s">
        <v>15</v>
      </c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80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</row>
    <row r="115" spans="1:154" ht="13.5" customHeight="1">
      <c r="A115" s="74" t="s">
        <v>252</v>
      </c>
      <c r="B115" s="52" t="s">
        <v>134</v>
      </c>
      <c r="C115" s="44" t="s">
        <v>93</v>
      </c>
      <c r="D115" s="113"/>
      <c r="E115" s="113"/>
      <c r="F115" s="113"/>
      <c r="G115" s="111"/>
      <c r="H115" s="111"/>
      <c r="I115" s="111"/>
      <c r="J115" s="111"/>
      <c r="K115" s="137"/>
      <c r="L115" s="111"/>
      <c r="M115" s="111"/>
      <c r="N115" s="111"/>
      <c r="O115" s="111"/>
      <c r="P115" s="54">
        <f>SUM(D115:O115)</f>
        <v>0</v>
      </c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</row>
    <row r="116" spans="1:154" s="2" customFormat="1" ht="13.5" customHeight="1">
      <c r="A116" s="47" t="s">
        <v>0</v>
      </c>
      <c r="B116" s="63"/>
      <c r="C116" s="67"/>
      <c r="D116" s="106">
        <f>SUM(D115)</f>
        <v>0</v>
      </c>
      <c r="E116" s="106">
        <f>SUM(E115)</f>
        <v>0</v>
      </c>
      <c r="F116" s="106">
        <f>SUM(F115)</f>
        <v>0</v>
      </c>
      <c r="G116" s="106"/>
      <c r="H116" s="106"/>
      <c r="I116" s="106"/>
      <c r="J116" s="106"/>
      <c r="K116" s="122"/>
      <c r="L116" s="106"/>
      <c r="M116" s="106"/>
      <c r="N116" s="106"/>
      <c r="O116" s="106"/>
      <c r="P116" s="54">
        <f>SUM(D116:O116)</f>
        <v>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</row>
    <row r="117" spans="1:154" ht="13.5" customHeight="1">
      <c r="A117" s="30"/>
      <c r="B117" s="16"/>
      <c r="C117" s="36"/>
      <c r="D117" s="112"/>
      <c r="E117" s="112"/>
      <c r="F117" s="112"/>
      <c r="G117" s="112"/>
      <c r="H117" s="112"/>
      <c r="I117" s="112"/>
      <c r="J117" s="112"/>
      <c r="K117" s="138"/>
      <c r="L117" s="112"/>
      <c r="M117" s="112"/>
      <c r="N117" s="112"/>
      <c r="O117" s="112"/>
      <c r="P117" s="25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</row>
    <row r="118" spans="1:154" s="18" customFormat="1" ht="13.5" customHeight="1">
      <c r="A118" s="166" t="s">
        <v>13</v>
      </c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8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</row>
    <row r="119" spans="1:154" s="2" customFormat="1" ht="13.5" customHeight="1">
      <c r="A119" s="40" t="s">
        <v>275</v>
      </c>
      <c r="B119" s="52" t="s">
        <v>140</v>
      </c>
      <c r="C119" s="44" t="s">
        <v>141</v>
      </c>
      <c r="D119" s="110"/>
      <c r="E119" s="101"/>
      <c r="F119" s="101"/>
      <c r="G119" s="101"/>
      <c r="H119" s="101"/>
      <c r="I119" s="101"/>
      <c r="J119" s="101"/>
      <c r="K119" s="110"/>
      <c r="L119" s="101"/>
      <c r="M119" s="101"/>
      <c r="N119" s="101"/>
      <c r="O119" s="101"/>
      <c r="P119" s="54">
        <f>SUM(D119:O119)</f>
        <v>0</v>
      </c>
    </row>
    <row r="120" spans="1:154" s="2" customFormat="1" ht="13.5" customHeight="1">
      <c r="A120" s="47" t="s">
        <v>0</v>
      </c>
      <c r="B120" s="48"/>
      <c r="C120" s="49"/>
      <c r="D120" s="103">
        <f>SUM(D119)</f>
        <v>0</v>
      </c>
      <c r="E120" s="103">
        <f>SUM(E119)</f>
        <v>0</v>
      </c>
      <c r="F120" s="103">
        <f>SUM(F119)</f>
        <v>0</v>
      </c>
      <c r="G120" s="103"/>
      <c r="H120" s="103"/>
      <c r="I120" s="103"/>
      <c r="J120" s="103"/>
      <c r="K120" s="103">
        <f>K119</f>
        <v>0</v>
      </c>
      <c r="L120" s="103">
        <f>L119</f>
        <v>0</v>
      </c>
      <c r="M120" s="103"/>
      <c r="N120" s="103"/>
      <c r="O120" s="103"/>
      <c r="P120" s="54">
        <f>SUM(D120:O120)</f>
        <v>0</v>
      </c>
    </row>
    <row r="121" spans="1:154" ht="13.5" customHeight="1">
      <c r="A121" s="30"/>
      <c r="B121" s="7"/>
      <c r="C121" s="34"/>
      <c r="D121" s="104"/>
      <c r="E121" s="104"/>
      <c r="F121" s="104"/>
      <c r="G121" s="104"/>
      <c r="H121" s="104"/>
      <c r="I121" s="104"/>
      <c r="J121" s="104"/>
      <c r="K121" s="130"/>
      <c r="L121" s="104"/>
      <c r="M121" s="104"/>
      <c r="N121" s="104"/>
      <c r="O121" s="104"/>
      <c r="P121" s="2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</row>
    <row r="122" spans="1:154" s="11" customFormat="1" ht="13.5" customHeight="1">
      <c r="A122" s="178" t="s">
        <v>21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80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</row>
    <row r="123" spans="1:154" s="9" customFormat="1" ht="13.5" customHeight="1">
      <c r="A123" s="80" t="s">
        <v>257</v>
      </c>
      <c r="B123" s="81" t="s">
        <v>135</v>
      </c>
      <c r="C123" s="40" t="s">
        <v>136</v>
      </c>
      <c r="D123" s="111"/>
      <c r="E123" s="109"/>
      <c r="F123" s="109"/>
      <c r="G123" s="109"/>
      <c r="H123" s="109"/>
      <c r="I123" s="109"/>
      <c r="J123" s="109"/>
      <c r="K123" s="109"/>
      <c r="L123" s="111"/>
      <c r="M123" s="109"/>
      <c r="N123" s="109"/>
      <c r="O123" s="109"/>
      <c r="P123" s="88">
        <f>SUM(D123:O123)</f>
        <v>0</v>
      </c>
    </row>
    <row r="124" spans="1:154" s="9" customFormat="1" ht="13.5" customHeight="1">
      <c r="A124" s="82"/>
      <c r="B124" s="83"/>
      <c r="C124" s="84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88">
        <f>SUM(D124:O124)</f>
        <v>0</v>
      </c>
    </row>
    <row r="125" spans="1:154" s="9" customFormat="1" ht="13.5" customHeight="1">
      <c r="A125" s="8"/>
      <c r="B125" s="8"/>
      <c r="C125" s="35"/>
      <c r="D125" s="107"/>
      <c r="E125" s="107"/>
      <c r="F125" s="107"/>
      <c r="G125" s="107"/>
      <c r="H125" s="107"/>
      <c r="I125" s="107"/>
      <c r="J125" s="107"/>
      <c r="K125" s="133"/>
      <c r="L125" s="107"/>
      <c r="M125" s="107"/>
      <c r="N125" s="107"/>
      <c r="O125" s="107"/>
      <c r="P125" s="23"/>
    </row>
    <row r="126" spans="1:154" s="9" customFormat="1" ht="13.5" customHeight="1">
      <c r="A126" s="178" t="s">
        <v>17</v>
      </c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80"/>
    </row>
    <row r="127" spans="1:154" ht="13.5" customHeight="1">
      <c r="A127" s="85" t="s">
        <v>276</v>
      </c>
      <c r="B127" s="61" t="s">
        <v>100</v>
      </c>
      <c r="C127" s="44" t="s">
        <v>130</v>
      </c>
      <c r="D127" s="139"/>
      <c r="E127" s="150"/>
      <c r="F127" s="135"/>
      <c r="G127" s="135"/>
      <c r="H127" s="135"/>
      <c r="I127" s="135"/>
      <c r="J127" s="121"/>
      <c r="K127" s="121"/>
      <c r="L127" s="121"/>
      <c r="M127" s="121"/>
      <c r="N127" s="121"/>
      <c r="O127" s="121"/>
      <c r="P127" s="54">
        <f>SUM(D127:O127)</f>
        <v>0</v>
      </c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</row>
    <row r="128" spans="1:154" s="2" customFormat="1" ht="13.5" customHeight="1">
      <c r="A128" s="82"/>
      <c r="B128" s="83"/>
      <c r="C128" s="86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54">
        <f>SUM(D128:O128)</f>
        <v>0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</row>
    <row r="129" spans="1:154" ht="13.5" customHeight="1">
      <c r="A129" s="8"/>
      <c r="B129" s="13"/>
      <c r="C129" s="37"/>
      <c r="D129" s="112"/>
      <c r="E129" s="112"/>
      <c r="F129" s="112"/>
      <c r="G129" s="112"/>
      <c r="H129" s="112"/>
      <c r="I129" s="112"/>
      <c r="J129" s="112"/>
      <c r="K129" s="138"/>
      <c r="L129" s="112"/>
      <c r="M129" s="112"/>
      <c r="N129" s="112"/>
      <c r="O129" s="112"/>
      <c r="P129" s="2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</row>
    <row r="130" spans="1:154" s="11" customFormat="1" ht="13.5" customHeight="1">
      <c r="A130" s="178" t="s">
        <v>16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80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</row>
    <row r="131" spans="1:154" ht="13.5" customHeight="1">
      <c r="A131" s="46" t="s">
        <v>277</v>
      </c>
      <c r="B131" s="52" t="s">
        <v>137</v>
      </c>
      <c r="C131" s="44" t="s">
        <v>95</v>
      </c>
      <c r="D131" s="113"/>
      <c r="E131" s="113"/>
      <c r="F131" s="113"/>
      <c r="G131" s="113"/>
      <c r="H131" s="113"/>
      <c r="I131" s="113"/>
      <c r="J131" s="58"/>
      <c r="K131" s="121"/>
      <c r="L131" s="58"/>
      <c r="M131" s="121"/>
      <c r="N131" s="121"/>
      <c r="O131" s="121"/>
      <c r="P131" s="42">
        <f>SUM(D131:O131)</f>
        <v>0</v>
      </c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</row>
    <row r="132" spans="1:154" ht="13.5" customHeight="1">
      <c r="A132" s="69" t="s">
        <v>293</v>
      </c>
      <c r="B132" s="52" t="s">
        <v>94</v>
      </c>
      <c r="C132" s="44" t="s">
        <v>95</v>
      </c>
      <c r="D132" s="109"/>
      <c r="E132" s="109"/>
      <c r="F132" s="109"/>
      <c r="G132" s="109"/>
      <c r="H132" s="109"/>
      <c r="I132" s="109"/>
      <c r="J132" s="109"/>
      <c r="K132" s="135"/>
      <c r="L132" s="111"/>
      <c r="M132" s="109"/>
      <c r="N132" s="109"/>
      <c r="O132" s="109"/>
      <c r="P132" s="42">
        <f t="shared" ref="P132:P134" si="18">SUM(D132:O132)</f>
        <v>0</v>
      </c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</row>
    <row r="133" spans="1:154" s="2" customFormat="1" ht="13.5" customHeight="1">
      <c r="A133" s="124" t="s">
        <v>285</v>
      </c>
      <c r="D133" s="109"/>
      <c r="E133" s="109"/>
      <c r="F133" s="109"/>
      <c r="G133" s="109"/>
      <c r="H133" s="113"/>
      <c r="I133" s="111"/>
      <c r="J133" s="113"/>
      <c r="K133" s="139"/>
      <c r="L133" s="111"/>
      <c r="M133" s="53"/>
      <c r="N133" s="53"/>
      <c r="O133" s="53"/>
      <c r="P133" s="42">
        <f t="shared" si="18"/>
        <v>0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</row>
    <row r="134" spans="1:154" s="2" customFormat="1" ht="13.5" customHeight="1">
      <c r="A134" s="47" t="s">
        <v>0</v>
      </c>
      <c r="B134" s="63"/>
      <c r="C134" s="67"/>
      <c r="D134" s="106"/>
      <c r="E134" s="106"/>
      <c r="F134" s="106"/>
      <c r="G134" s="106"/>
      <c r="H134" s="106"/>
      <c r="I134" s="106"/>
      <c r="J134" s="106"/>
      <c r="K134" s="122"/>
      <c r="L134" s="106"/>
      <c r="M134" s="106"/>
      <c r="N134" s="106"/>
      <c r="O134" s="106"/>
      <c r="P134" s="42">
        <f t="shared" si="18"/>
        <v>0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</row>
    <row r="135" spans="1:154" ht="13.5" customHeight="1">
      <c r="A135" s="30"/>
      <c r="B135" s="16"/>
      <c r="C135" s="36"/>
      <c r="D135" s="112"/>
      <c r="E135" s="112"/>
      <c r="F135" s="112"/>
      <c r="G135" s="112"/>
      <c r="H135" s="112"/>
      <c r="I135" s="112"/>
      <c r="J135" s="112"/>
      <c r="K135" s="138"/>
      <c r="L135" s="112"/>
      <c r="M135" s="112"/>
      <c r="N135" s="112"/>
      <c r="O135" s="112"/>
      <c r="P135" s="26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</row>
    <row r="136" spans="1:154" s="18" customFormat="1" ht="13.5" customHeight="1">
      <c r="A136" s="178" t="s">
        <v>19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80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</row>
    <row r="137" spans="1:154" ht="13.5" customHeight="1">
      <c r="A137" s="80" t="s">
        <v>300</v>
      </c>
      <c r="B137" s="61" t="s">
        <v>170</v>
      </c>
      <c r="C137" s="57" t="s">
        <v>111</v>
      </c>
      <c r="D137" s="111"/>
      <c r="E137" s="109"/>
      <c r="F137" s="109"/>
      <c r="G137" s="109"/>
      <c r="H137" s="109"/>
      <c r="I137" s="109"/>
      <c r="J137" s="109"/>
      <c r="K137" s="135"/>
      <c r="L137" s="111"/>
      <c r="M137" s="109"/>
      <c r="N137" s="109"/>
      <c r="O137" s="109"/>
      <c r="P137" s="54">
        <f>SUM(D137:O137)</f>
        <v>0</v>
      </c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</row>
    <row r="138" spans="1:154" ht="13.5" customHeight="1">
      <c r="A138" s="80" t="s">
        <v>295</v>
      </c>
      <c r="B138" s="61" t="s">
        <v>117</v>
      </c>
      <c r="C138" s="57" t="s">
        <v>119</v>
      </c>
      <c r="D138" s="111"/>
      <c r="E138" s="109"/>
      <c r="F138" s="109"/>
      <c r="G138" s="109"/>
      <c r="H138" s="109"/>
      <c r="I138" s="109"/>
      <c r="J138" s="109"/>
      <c r="K138" s="135"/>
      <c r="L138" s="111"/>
      <c r="M138" s="137"/>
      <c r="N138" s="137"/>
      <c r="O138" s="137"/>
      <c r="P138" s="54">
        <f t="shared" ref="P138:P141" si="19">SUM(D138:O138)</f>
        <v>0</v>
      </c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</row>
    <row r="139" spans="1:154" ht="13.5" customHeight="1">
      <c r="A139" s="80" t="s">
        <v>294</v>
      </c>
      <c r="B139" s="61" t="s">
        <v>117</v>
      </c>
      <c r="C139" s="57" t="s">
        <v>138</v>
      </c>
      <c r="D139" s="111"/>
      <c r="E139" s="109"/>
      <c r="F139" s="109"/>
      <c r="G139" s="109"/>
      <c r="H139" s="109"/>
      <c r="I139" s="32"/>
      <c r="J139" s="109"/>
      <c r="K139" s="135"/>
      <c r="L139" s="111"/>
      <c r="M139" s="109"/>
      <c r="N139" s="109"/>
      <c r="O139" s="109"/>
      <c r="P139" s="54">
        <f t="shared" si="19"/>
        <v>0</v>
      </c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</row>
    <row r="140" spans="1:154" ht="13.5" customHeight="1">
      <c r="A140" s="80" t="s">
        <v>303</v>
      </c>
      <c r="B140" s="61"/>
      <c r="C140" s="57"/>
      <c r="D140" s="111"/>
      <c r="E140" s="109"/>
      <c r="F140" s="109"/>
      <c r="G140" s="109"/>
      <c r="H140" s="109"/>
      <c r="I140" s="143"/>
      <c r="J140" s="109"/>
      <c r="K140" s="135"/>
      <c r="L140" s="111"/>
      <c r="M140" s="109"/>
      <c r="N140" s="109"/>
      <c r="O140" s="109"/>
      <c r="P140" s="54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</row>
    <row r="141" spans="1:154" ht="13.5" customHeight="1">
      <c r="A141" s="47" t="s">
        <v>0</v>
      </c>
      <c r="B141" s="83"/>
      <c r="C141" s="86"/>
      <c r="D141" s="106"/>
      <c r="E141" s="106"/>
      <c r="F141" s="106"/>
      <c r="G141" s="106"/>
      <c r="H141" s="114"/>
      <c r="I141" s="114"/>
      <c r="J141" s="114"/>
      <c r="K141" s="140"/>
      <c r="L141" s="106"/>
      <c r="M141" s="114"/>
      <c r="N141" s="114"/>
      <c r="O141" s="114"/>
      <c r="P141" s="54">
        <f t="shared" si="19"/>
        <v>0</v>
      </c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</row>
    <row r="142" spans="1:154" ht="13.5" customHeight="1">
      <c r="A142" s="30"/>
      <c r="B142" s="13"/>
      <c r="C142" s="37"/>
      <c r="D142" s="112"/>
      <c r="E142" s="112"/>
      <c r="F142" s="112"/>
      <c r="G142" s="112"/>
      <c r="H142" s="112"/>
      <c r="I142" s="112"/>
      <c r="J142" s="112"/>
      <c r="K142" s="138"/>
      <c r="L142" s="112"/>
      <c r="M142" s="112"/>
      <c r="N142" s="112"/>
      <c r="O142" s="112"/>
      <c r="P142" s="25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</row>
    <row r="143" spans="1:154" ht="13.5" customHeight="1">
      <c r="A143" s="178" t="s">
        <v>190</v>
      </c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80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</row>
    <row r="144" spans="1:154" ht="13.5" customHeight="1">
      <c r="A144" s="92" t="s">
        <v>278</v>
      </c>
      <c r="B144" s="61" t="s">
        <v>191</v>
      </c>
      <c r="C144" s="57" t="s">
        <v>192</v>
      </c>
      <c r="D144" s="111"/>
      <c r="E144" s="109"/>
      <c r="F144" s="109"/>
      <c r="G144" s="109"/>
      <c r="H144" s="109"/>
      <c r="I144" s="109"/>
      <c r="J144" s="109"/>
      <c r="K144" s="135"/>
      <c r="L144" s="111"/>
      <c r="M144" s="109"/>
      <c r="N144" s="109"/>
      <c r="O144" s="109"/>
      <c r="P144" s="54">
        <f>SUM(D144:O144)</f>
        <v>0</v>
      </c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</row>
    <row r="145" spans="1:154" ht="13.5" customHeight="1">
      <c r="A145" s="47" t="s">
        <v>0</v>
      </c>
      <c r="B145" s="83"/>
      <c r="C145" s="86"/>
      <c r="D145" s="106"/>
      <c r="E145" s="106"/>
      <c r="F145" s="106"/>
      <c r="G145" s="106"/>
      <c r="H145" s="114"/>
      <c r="I145" s="114"/>
      <c r="J145" s="114"/>
      <c r="K145" s="140"/>
      <c r="L145" s="106"/>
      <c r="M145" s="114"/>
      <c r="N145" s="114"/>
      <c r="O145" s="114"/>
      <c r="P145" s="54">
        <f>SUM(D145:O145)</f>
        <v>0</v>
      </c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</row>
    <row r="146" spans="1:154" ht="13.5" customHeight="1">
      <c r="A146" s="8"/>
      <c r="B146" s="13"/>
      <c r="C146" s="37"/>
      <c r="D146" s="112"/>
      <c r="E146" s="112"/>
      <c r="F146" s="112"/>
      <c r="G146" s="112"/>
      <c r="H146" s="112"/>
      <c r="I146" s="112"/>
      <c r="J146" s="112"/>
      <c r="K146" s="138"/>
      <c r="L146" s="112"/>
      <c r="M146" s="112"/>
      <c r="N146" s="112"/>
      <c r="O146" s="112"/>
      <c r="P146" s="2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</row>
    <row r="147" spans="1:154" s="2" customFormat="1" ht="13.5" customHeight="1">
      <c r="A147" s="166" t="s">
        <v>115</v>
      </c>
      <c r="B147" s="167"/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8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</row>
    <row r="148" spans="1:154" ht="13.5" customHeight="1">
      <c r="A148" s="123" t="s">
        <v>279</v>
      </c>
      <c r="B148" s="52" t="s">
        <v>116</v>
      </c>
      <c r="C148" s="44" t="s">
        <v>120</v>
      </c>
      <c r="D148" s="110"/>
      <c r="E148" s="109"/>
      <c r="F148" s="109"/>
      <c r="G148" s="109"/>
      <c r="H148" s="109"/>
      <c r="I148" s="109"/>
      <c r="J148" s="109"/>
      <c r="K148" s="135"/>
      <c r="L148" s="111"/>
      <c r="M148" s="109"/>
      <c r="N148" s="109"/>
      <c r="O148" s="109"/>
      <c r="P148" s="42">
        <f>SUM(D148:O148)</f>
        <v>0</v>
      </c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</row>
    <row r="149" spans="1:154" s="2" customFormat="1" ht="13.5" customHeight="1">
      <c r="A149" s="47" t="s">
        <v>0</v>
      </c>
      <c r="B149" s="63"/>
      <c r="C149" s="67"/>
      <c r="D149" s="106"/>
      <c r="E149" s="106"/>
      <c r="F149" s="106"/>
      <c r="G149" s="106"/>
      <c r="H149" s="106"/>
      <c r="I149" s="106"/>
      <c r="J149" s="106"/>
      <c r="K149" s="122"/>
      <c r="L149" s="106"/>
      <c r="M149" s="106"/>
      <c r="N149" s="106"/>
      <c r="O149" s="106"/>
      <c r="P149" s="42">
        <f>SUM(D149:O149)</f>
        <v>0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</row>
    <row r="150" spans="1:154" s="11" customFormat="1" ht="13.5" customHeight="1">
      <c r="A150" s="8"/>
      <c r="B150" s="8"/>
      <c r="C150" s="35"/>
      <c r="D150" s="107"/>
      <c r="E150" s="107"/>
      <c r="F150" s="107"/>
      <c r="G150" s="107"/>
      <c r="H150" s="107"/>
      <c r="I150" s="107"/>
      <c r="J150" s="107"/>
      <c r="K150" s="133"/>
      <c r="L150" s="107"/>
      <c r="M150" s="107"/>
      <c r="N150" s="107"/>
      <c r="O150" s="107"/>
      <c r="P150" s="23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</row>
    <row r="151" spans="1:154" s="18" customFormat="1" ht="13.5" customHeight="1">
      <c r="A151" s="178" t="s">
        <v>243</v>
      </c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80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</row>
    <row r="152" spans="1:154" ht="13.5" customHeight="1">
      <c r="A152" s="145" t="s">
        <v>239</v>
      </c>
      <c r="B152" s="61" t="s">
        <v>240</v>
      </c>
      <c r="C152" s="57" t="s">
        <v>241</v>
      </c>
      <c r="D152" s="111"/>
      <c r="E152" s="111"/>
      <c r="F152" s="111"/>
      <c r="G152" s="111"/>
      <c r="H152" s="111"/>
      <c r="I152" s="111"/>
      <c r="J152" s="137"/>
      <c r="K152" s="137"/>
      <c r="L152" s="137"/>
      <c r="M152" s="111"/>
      <c r="N152" s="111"/>
      <c r="O152" s="111"/>
      <c r="P152" s="54">
        <f>SUM(D152:O152)</f>
        <v>0</v>
      </c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</row>
    <row r="153" spans="1:154" ht="13.5" customHeight="1">
      <c r="A153" s="145" t="s">
        <v>242</v>
      </c>
      <c r="B153" s="61" t="s">
        <v>248</v>
      </c>
      <c r="C153" s="57" t="s">
        <v>249</v>
      </c>
      <c r="D153" s="111"/>
      <c r="E153" s="111"/>
      <c r="F153" s="111"/>
      <c r="G153" s="111"/>
      <c r="H153" s="111"/>
      <c r="I153" s="111"/>
      <c r="J153" s="111"/>
      <c r="K153" s="137"/>
      <c r="L153" s="146"/>
      <c r="M153" s="111"/>
      <c r="N153" s="111"/>
      <c r="O153" s="111"/>
      <c r="P153" s="54">
        <f t="shared" ref="P153:P154" si="20">SUM(D153:O153)</f>
        <v>0</v>
      </c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</row>
    <row r="154" spans="1:154" ht="13.5" customHeight="1">
      <c r="A154" s="47" t="s">
        <v>0</v>
      </c>
      <c r="B154" s="83"/>
      <c r="C154" s="86"/>
      <c r="D154" s="106"/>
      <c r="E154" s="106"/>
      <c r="F154" s="106"/>
      <c r="G154" s="106"/>
      <c r="H154" s="106"/>
      <c r="I154" s="106"/>
      <c r="J154" s="106"/>
      <c r="K154" s="122"/>
      <c r="L154" s="106"/>
      <c r="M154" s="106"/>
      <c r="N154" s="106"/>
      <c r="O154" s="106"/>
      <c r="P154" s="54">
        <f t="shared" si="20"/>
        <v>0</v>
      </c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</row>
    <row r="155" spans="1:154" s="9" customFormat="1" ht="13.5" customHeight="1">
      <c r="A155" s="8"/>
      <c r="B155" s="8"/>
      <c r="C155" s="35"/>
      <c r="D155" s="107"/>
      <c r="E155" s="107"/>
      <c r="F155" s="107"/>
      <c r="G155" s="107"/>
      <c r="H155" s="107"/>
      <c r="I155" s="107"/>
      <c r="J155" s="107"/>
      <c r="K155" s="133"/>
      <c r="L155" s="107"/>
      <c r="M155" s="107"/>
      <c r="N155" s="107"/>
      <c r="O155" s="107"/>
      <c r="P155" s="23"/>
    </row>
    <row r="156" spans="1:154" s="9" customFormat="1" ht="13.5" customHeight="1">
      <c r="A156" s="178" t="s">
        <v>244</v>
      </c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80"/>
    </row>
    <row r="157" spans="1:154" s="9" customFormat="1" ht="13.5" customHeight="1">
      <c r="A157" s="80" t="s">
        <v>245</v>
      </c>
      <c r="B157" s="61" t="s">
        <v>246</v>
      </c>
      <c r="C157" s="57" t="s">
        <v>247</v>
      </c>
      <c r="D157" s="111"/>
      <c r="E157" s="109"/>
      <c r="F157" s="109"/>
      <c r="G157" s="109"/>
      <c r="H157" s="109"/>
      <c r="I157" s="109"/>
      <c r="J157" s="109"/>
      <c r="K157" s="135"/>
      <c r="L157" s="135"/>
      <c r="M157" s="109"/>
      <c r="N157" s="109"/>
      <c r="O157" s="109"/>
      <c r="P157" s="89">
        <f>SUM(D157:O157)</f>
        <v>0</v>
      </c>
    </row>
    <row r="158" spans="1:154" ht="13.5" customHeight="1">
      <c r="A158" s="47" t="s">
        <v>0</v>
      </c>
      <c r="B158" s="83"/>
      <c r="C158" s="86"/>
      <c r="D158" s="106"/>
      <c r="E158" s="106"/>
      <c r="F158" s="106"/>
      <c r="G158" s="106"/>
      <c r="H158" s="106"/>
      <c r="I158" s="106"/>
      <c r="J158" s="106"/>
      <c r="K158" s="122"/>
      <c r="L158" s="122"/>
      <c r="M158" s="106"/>
      <c r="N158" s="106"/>
      <c r="O158" s="106"/>
      <c r="P158" s="94">
        <f>SUM(D158:O158)</f>
        <v>0</v>
      </c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</row>
    <row r="159" spans="1:154" s="9" customFormat="1" ht="13.5" customHeight="1">
      <c r="A159" s="8"/>
      <c r="B159" s="8"/>
      <c r="C159" s="35"/>
      <c r="D159" s="107"/>
      <c r="E159" s="107"/>
      <c r="F159" s="107"/>
      <c r="G159" s="107"/>
      <c r="H159" s="107"/>
      <c r="I159" s="107"/>
      <c r="J159" s="107"/>
      <c r="K159" s="133"/>
      <c r="L159" s="107"/>
      <c r="M159" s="107"/>
      <c r="N159" s="107"/>
      <c r="O159" s="107"/>
      <c r="P159" s="23"/>
    </row>
    <row r="160" spans="1:154" s="9" customFormat="1" ht="13.5" customHeight="1">
      <c r="A160" s="178" t="s">
        <v>296</v>
      </c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80"/>
    </row>
    <row r="161" spans="1:154" s="9" customFormat="1" ht="13.5" customHeight="1">
      <c r="A161" s="80" t="s">
        <v>297</v>
      </c>
      <c r="B161" s="61" t="s">
        <v>246</v>
      </c>
      <c r="C161" s="57" t="s">
        <v>247</v>
      </c>
      <c r="D161" s="111"/>
      <c r="E161" s="109"/>
      <c r="F161" s="109"/>
      <c r="G161" s="109"/>
      <c r="H161" s="109"/>
      <c r="I161" s="109"/>
      <c r="J161" s="109"/>
      <c r="K161" s="135"/>
      <c r="L161" s="111"/>
      <c r="M161" s="121"/>
      <c r="N161" s="121"/>
      <c r="O161" s="121"/>
      <c r="P161" s="89">
        <f>SUM(D161:O161)</f>
        <v>0</v>
      </c>
    </row>
    <row r="162" spans="1:154" s="9" customFormat="1" ht="13.5" customHeight="1">
      <c r="A162" s="80" t="s">
        <v>299</v>
      </c>
      <c r="B162" s="61"/>
      <c r="C162" s="57"/>
      <c r="D162" s="111"/>
      <c r="E162" s="111"/>
      <c r="F162" s="111"/>
      <c r="G162" s="111"/>
      <c r="H162" s="111"/>
      <c r="I162" s="111"/>
      <c r="J162" s="109"/>
      <c r="K162" s="135"/>
      <c r="L162" s="121"/>
      <c r="M162" s="121"/>
      <c r="N162" s="121"/>
      <c r="O162" s="121"/>
      <c r="P162" s="89">
        <f>SUM(D162:O162)</f>
        <v>0</v>
      </c>
    </row>
    <row r="163" spans="1:154" ht="13.5" customHeight="1">
      <c r="A163" s="47" t="s">
        <v>0</v>
      </c>
      <c r="B163" s="83"/>
      <c r="C163" s="86"/>
      <c r="D163" s="106"/>
      <c r="E163" s="106"/>
      <c r="F163" s="106"/>
      <c r="G163" s="106"/>
      <c r="H163" s="106"/>
      <c r="I163" s="106"/>
      <c r="J163" s="106"/>
      <c r="K163" s="122"/>
      <c r="L163" s="106"/>
      <c r="M163" s="106"/>
      <c r="N163" s="122"/>
      <c r="O163" s="106"/>
      <c r="P163" s="94">
        <f>SUM(D163:O163)</f>
        <v>0</v>
      </c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</row>
    <row r="164" spans="1:154" ht="13.5" customHeight="1">
      <c r="A164" s="20"/>
      <c r="B164" s="19"/>
      <c r="C164" s="31"/>
      <c r="D164" s="32"/>
      <c r="E164" s="32"/>
      <c r="F164" s="32"/>
      <c r="G164" s="32"/>
      <c r="H164" s="32"/>
      <c r="I164" s="32"/>
      <c r="J164" s="32"/>
      <c r="K164" s="141"/>
      <c r="L164" s="32"/>
      <c r="M164" s="32"/>
      <c r="N164" s="32"/>
      <c r="O164" s="32"/>
      <c r="P164" s="27"/>
    </row>
    <row r="165" spans="1:154" ht="13.5" customHeight="1">
      <c r="A165" s="20"/>
      <c r="B165" s="19"/>
      <c r="C165" s="31"/>
      <c r="D165" s="32"/>
      <c r="E165" s="32"/>
      <c r="F165" s="32"/>
      <c r="G165" s="32"/>
      <c r="H165" s="32"/>
      <c r="I165" s="32"/>
      <c r="J165" s="32"/>
      <c r="K165" s="141"/>
      <c r="L165" s="32"/>
      <c r="M165" s="32"/>
      <c r="N165" s="32"/>
      <c r="O165" s="32"/>
      <c r="P165" s="27"/>
    </row>
    <row r="166" spans="1:154" s="9" customFormat="1" ht="13.5" customHeight="1">
      <c r="A166" s="20"/>
      <c r="B166" s="19"/>
      <c r="C166" s="31"/>
      <c r="D166" s="32"/>
      <c r="E166" s="32"/>
      <c r="F166" s="32"/>
      <c r="G166" s="32"/>
      <c r="H166" s="32"/>
      <c r="I166" s="32"/>
      <c r="J166" s="32"/>
      <c r="K166" s="141"/>
      <c r="L166" s="32"/>
      <c r="M166" s="32"/>
      <c r="N166" s="32"/>
      <c r="O166" s="32"/>
      <c r="P166" s="27"/>
    </row>
    <row r="167" spans="1:154" ht="13.5" customHeight="1">
      <c r="A167" s="20"/>
      <c r="B167" s="19"/>
      <c r="C167" s="31"/>
      <c r="D167" s="32"/>
      <c r="E167" s="32"/>
      <c r="F167" s="32"/>
      <c r="G167" s="32"/>
      <c r="H167" s="32"/>
      <c r="I167" s="32"/>
      <c r="J167" s="32"/>
      <c r="K167" s="141"/>
      <c r="L167" s="32"/>
      <c r="M167" s="32"/>
      <c r="N167" s="32"/>
      <c r="O167" s="32"/>
      <c r="P167" s="27"/>
    </row>
    <row r="168" spans="1:154" ht="13.5" customHeight="1">
      <c r="A168" s="20"/>
      <c r="B168" s="19"/>
      <c r="C168" s="31"/>
      <c r="D168" s="32"/>
      <c r="E168" s="32"/>
      <c r="F168" s="32"/>
      <c r="G168" s="32"/>
      <c r="H168" s="32"/>
      <c r="I168" s="32"/>
      <c r="J168" s="32"/>
      <c r="K168" s="141"/>
      <c r="L168" s="32"/>
      <c r="M168" s="32"/>
      <c r="N168" s="32"/>
      <c r="O168" s="32"/>
      <c r="P168" s="27"/>
    </row>
    <row r="169" spans="1:154" ht="13.5" customHeight="1">
      <c r="A169" s="20"/>
      <c r="B169" s="19"/>
      <c r="C169" s="31"/>
      <c r="D169" s="32"/>
      <c r="E169" s="32"/>
      <c r="F169" s="32"/>
      <c r="G169" s="32"/>
      <c r="H169" s="32"/>
      <c r="I169" s="32"/>
      <c r="J169" s="32"/>
      <c r="K169" s="141"/>
      <c r="L169" s="32"/>
      <c r="M169" s="32"/>
      <c r="N169" s="32"/>
      <c r="O169" s="32"/>
      <c r="P169" s="27"/>
    </row>
    <row r="170" spans="1:154" ht="13.5" customHeight="1">
      <c r="A170" s="20"/>
      <c r="B170" s="19"/>
      <c r="C170" s="31"/>
      <c r="D170" s="32"/>
      <c r="E170" s="32"/>
      <c r="F170" s="32"/>
      <c r="G170" s="32"/>
      <c r="H170" s="32"/>
      <c r="I170" s="32"/>
      <c r="J170" s="32"/>
      <c r="K170" s="141"/>
      <c r="L170" s="32"/>
      <c r="M170" s="32"/>
      <c r="N170" s="32"/>
      <c r="O170" s="32"/>
      <c r="P170" s="27"/>
    </row>
    <row r="171" spans="1:154" ht="13.5" customHeight="1">
      <c r="A171" s="20"/>
      <c r="B171" s="19"/>
      <c r="C171" s="31"/>
      <c r="D171" s="32"/>
      <c r="E171" s="32"/>
      <c r="F171" s="32"/>
      <c r="G171" s="32"/>
      <c r="H171" s="32"/>
      <c r="I171" s="32"/>
      <c r="J171" s="32"/>
      <c r="K171" s="141"/>
      <c r="L171" s="32"/>
      <c r="M171" s="32"/>
      <c r="N171" s="32"/>
      <c r="O171" s="32"/>
      <c r="P171" s="27"/>
    </row>
    <row r="172" spans="1:154" ht="13.5" customHeight="1">
      <c r="A172" s="20"/>
      <c r="B172" s="19"/>
      <c r="C172" s="31"/>
      <c r="D172" s="32"/>
      <c r="E172" s="32"/>
      <c r="F172" s="32"/>
      <c r="G172" s="32"/>
      <c r="H172" s="32"/>
      <c r="I172" s="32"/>
      <c r="J172" s="32"/>
      <c r="K172" s="141"/>
      <c r="L172" s="32"/>
      <c r="M172" s="32"/>
      <c r="N172" s="32"/>
      <c r="O172" s="32"/>
      <c r="P172" s="27"/>
    </row>
    <row r="173" spans="1:154" ht="13.5" customHeight="1">
      <c r="A173" s="20"/>
      <c r="B173" s="19"/>
      <c r="C173" s="31"/>
      <c r="D173" s="32"/>
      <c r="E173" s="32"/>
      <c r="F173" s="32"/>
      <c r="G173" s="32"/>
      <c r="H173" s="32"/>
      <c r="I173" s="32"/>
      <c r="J173" s="32"/>
      <c r="K173" s="141"/>
      <c r="L173" s="32"/>
      <c r="M173" s="32"/>
      <c r="N173" s="32"/>
      <c r="O173" s="32"/>
      <c r="P173" s="27"/>
    </row>
    <row r="174" spans="1:154" ht="13.5" customHeight="1">
      <c r="A174" s="20"/>
      <c r="B174" s="19"/>
      <c r="C174" s="31"/>
      <c r="D174" s="32"/>
      <c r="E174" s="32"/>
      <c r="F174" s="32"/>
      <c r="G174" s="32"/>
      <c r="H174" s="32"/>
      <c r="I174" s="32"/>
      <c r="J174" s="32"/>
      <c r="K174" s="141"/>
      <c r="L174" s="32"/>
      <c r="M174" s="32"/>
      <c r="N174" s="32"/>
      <c r="O174" s="32"/>
      <c r="P174" s="27"/>
    </row>
    <row r="175" spans="1:154" ht="13.5" customHeight="1">
      <c r="A175" s="20"/>
      <c r="B175" s="19"/>
      <c r="C175" s="31"/>
      <c r="D175" s="32"/>
      <c r="E175" s="32"/>
      <c r="F175" s="32"/>
      <c r="G175" s="32"/>
      <c r="H175" s="32"/>
      <c r="I175" s="32"/>
      <c r="J175" s="32"/>
      <c r="K175" s="141"/>
      <c r="L175" s="32"/>
      <c r="M175" s="32"/>
      <c r="N175" s="32"/>
      <c r="O175" s="32"/>
      <c r="P175" s="27"/>
    </row>
    <row r="176" spans="1:154" ht="13.5" customHeight="1">
      <c r="A176" s="20"/>
      <c r="B176" s="19"/>
      <c r="C176" s="31"/>
      <c r="D176" s="32"/>
      <c r="E176" s="32"/>
      <c r="F176" s="32"/>
      <c r="G176" s="32"/>
      <c r="H176" s="32"/>
      <c r="I176" s="32"/>
      <c r="J176" s="32"/>
      <c r="K176" s="141"/>
      <c r="L176" s="32"/>
      <c r="M176" s="32"/>
      <c r="N176" s="32"/>
      <c r="O176" s="32"/>
      <c r="P176" s="27"/>
    </row>
    <row r="177" spans="1:16" ht="13.5" customHeight="1">
      <c r="A177" s="20"/>
      <c r="B177" s="19"/>
      <c r="C177" s="31"/>
      <c r="D177" s="32"/>
      <c r="E177" s="32"/>
      <c r="F177" s="32"/>
      <c r="G177" s="32"/>
      <c r="H177" s="32"/>
      <c r="I177" s="32"/>
      <c r="J177" s="32"/>
      <c r="K177" s="141"/>
      <c r="L177" s="32"/>
      <c r="M177" s="32"/>
      <c r="N177" s="32"/>
      <c r="O177" s="32"/>
      <c r="P177" s="27"/>
    </row>
    <row r="178" spans="1:16" ht="13.5" customHeight="1">
      <c r="A178" s="20"/>
      <c r="B178" s="19"/>
      <c r="C178" s="31"/>
      <c r="D178" s="32"/>
      <c r="E178" s="32"/>
      <c r="F178" s="32"/>
      <c r="G178" s="32"/>
      <c r="H178" s="32"/>
      <c r="I178" s="32"/>
      <c r="J178" s="32"/>
      <c r="K178" s="141"/>
      <c r="L178" s="32"/>
      <c r="M178" s="32"/>
      <c r="N178" s="32"/>
      <c r="O178" s="32"/>
      <c r="P178" s="27"/>
    </row>
    <row r="179" spans="1:16" ht="13.5" customHeight="1">
      <c r="A179" s="20"/>
      <c r="B179" s="19"/>
      <c r="C179" s="31"/>
      <c r="D179" s="32"/>
      <c r="E179" s="32"/>
      <c r="F179" s="32"/>
      <c r="G179" s="32"/>
      <c r="H179" s="32"/>
      <c r="I179" s="32"/>
      <c r="J179" s="32"/>
      <c r="K179" s="141"/>
      <c r="L179" s="32"/>
      <c r="M179" s="32"/>
      <c r="N179" s="32"/>
      <c r="O179" s="32"/>
      <c r="P179" s="27"/>
    </row>
    <row r="180" spans="1:16" ht="13.5" customHeight="1">
      <c r="A180" s="20"/>
      <c r="B180" s="19"/>
      <c r="C180" s="31"/>
      <c r="D180" s="32"/>
      <c r="E180" s="32"/>
      <c r="F180" s="32"/>
      <c r="G180" s="32"/>
      <c r="H180" s="32"/>
      <c r="I180" s="32"/>
      <c r="J180" s="32"/>
      <c r="K180" s="141"/>
      <c r="L180" s="32"/>
      <c r="M180" s="32"/>
      <c r="N180" s="32"/>
      <c r="O180" s="32"/>
      <c r="P180" s="27"/>
    </row>
    <row r="181" spans="1:16" ht="13.5" customHeight="1">
      <c r="A181" s="20"/>
      <c r="B181" s="19"/>
      <c r="C181" s="31"/>
      <c r="D181" s="32"/>
      <c r="E181" s="32"/>
      <c r="F181" s="32"/>
      <c r="G181" s="32"/>
      <c r="H181" s="32"/>
      <c r="I181" s="32"/>
      <c r="J181" s="32"/>
      <c r="K181" s="141"/>
      <c r="L181" s="32"/>
      <c r="M181" s="32"/>
      <c r="N181" s="32"/>
      <c r="O181" s="32"/>
      <c r="P181" s="27"/>
    </row>
    <row r="182" spans="1:16" ht="13.5" customHeight="1">
      <c r="A182" s="20"/>
      <c r="B182" s="19"/>
      <c r="C182" s="31"/>
      <c r="D182" s="32"/>
      <c r="E182" s="32"/>
      <c r="F182" s="32"/>
      <c r="G182" s="32"/>
      <c r="H182" s="32"/>
      <c r="I182" s="32"/>
      <c r="J182" s="32"/>
      <c r="K182" s="141"/>
      <c r="L182" s="32"/>
      <c r="M182" s="32"/>
      <c r="N182" s="32"/>
      <c r="O182" s="32"/>
      <c r="P182" s="27"/>
    </row>
    <row r="183" spans="1:16" ht="13.5" customHeight="1">
      <c r="A183" s="20"/>
      <c r="B183" s="19"/>
      <c r="C183" s="31"/>
      <c r="D183" s="32"/>
      <c r="E183" s="32"/>
      <c r="F183" s="32"/>
      <c r="G183" s="32"/>
      <c r="H183" s="32"/>
      <c r="I183" s="32"/>
      <c r="J183" s="32"/>
      <c r="K183" s="141"/>
      <c r="L183" s="32"/>
      <c r="M183" s="32"/>
      <c r="N183" s="32"/>
      <c r="O183" s="32"/>
      <c r="P183" s="27"/>
    </row>
    <row r="184" spans="1:16" ht="13.5" customHeight="1">
      <c r="A184" s="20"/>
      <c r="B184" s="19"/>
      <c r="C184" s="31"/>
      <c r="D184" s="32"/>
      <c r="E184" s="32"/>
      <c r="F184" s="32"/>
      <c r="G184" s="32"/>
      <c r="H184" s="32"/>
      <c r="I184" s="32"/>
      <c r="J184" s="32"/>
      <c r="K184" s="141"/>
      <c r="L184" s="32"/>
      <c r="M184" s="32"/>
      <c r="N184" s="32"/>
      <c r="O184" s="32"/>
      <c r="P184" s="27"/>
    </row>
    <row r="185" spans="1:16" ht="13.5" customHeight="1">
      <c r="A185" s="20"/>
      <c r="B185" s="19"/>
      <c r="C185" s="31"/>
      <c r="D185" s="32"/>
      <c r="E185" s="32"/>
      <c r="F185" s="32"/>
      <c r="G185" s="32"/>
      <c r="H185" s="32"/>
      <c r="I185" s="32"/>
      <c r="J185" s="32"/>
      <c r="K185" s="141"/>
      <c r="L185" s="32"/>
      <c r="M185" s="32"/>
      <c r="N185" s="32"/>
      <c r="O185" s="32"/>
      <c r="P185" s="27"/>
    </row>
    <row r="186" spans="1:16" ht="13.5" customHeight="1">
      <c r="A186" s="20"/>
      <c r="B186" s="19"/>
      <c r="C186" s="31"/>
      <c r="D186" s="32"/>
      <c r="E186" s="32"/>
      <c r="F186" s="32"/>
      <c r="G186" s="32"/>
      <c r="H186" s="32"/>
      <c r="I186" s="32"/>
      <c r="J186" s="32"/>
      <c r="K186" s="141"/>
      <c r="L186" s="32"/>
      <c r="M186" s="32"/>
      <c r="N186" s="32"/>
      <c r="O186" s="32"/>
      <c r="P186" s="27"/>
    </row>
    <row r="187" spans="1:16" ht="13.5" customHeight="1">
      <c r="A187" s="20"/>
      <c r="B187" s="19"/>
      <c r="C187" s="31"/>
      <c r="D187" s="32"/>
      <c r="E187" s="32"/>
      <c r="F187" s="32"/>
      <c r="G187" s="32"/>
      <c r="H187" s="32"/>
      <c r="I187" s="32"/>
      <c r="J187" s="32"/>
      <c r="K187" s="141"/>
      <c r="L187" s="32"/>
      <c r="M187" s="32"/>
      <c r="N187" s="32"/>
      <c r="O187" s="32"/>
      <c r="P187" s="27"/>
    </row>
    <row r="188" spans="1:16" ht="13.5" customHeight="1">
      <c r="A188" s="20"/>
      <c r="B188" s="19"/>
      <c r="C188" s="31"/>
      <c r="D188" s="32"/>
      <c r="E188" s="32"/>
      <c r="F188" s="32"/>
      <c r="G188" s="32"/>
      <c r="H188" s="32"/>
      <c r="I188" s="32"/>
      <c r="J188" s="32"/>
      <c r="K188" s="141"/>
      <c r="L188" s="32"/>
      <c r="M188" s="32"/>
      <c r="N188" s="32"/>
      <c r="O188" s="32"/>
      <c r="P188" s="27"/>
    </row>
    <row r="189" spans="1:16" ht="13.5" customHeight="1">
      <c r="A189" s="20"/>
      <c r="B189" s="19"/>
      <c r="C189" s="31"/>
      <c r="D189" s="32"/>
      <c r="E189" s="32"/>
      <c r="F189" s="32"/>
      <c r="G189" s="32"/>
      <c r="H189" s="32"/>
      <c r="I189" s="32"/>
      <c r="J189" s="32"/>
      <c r="K189" s="141"/>
      <c r="L189" s="32"/>
      <c r="M189" s="32"/>
      <c r="N189" s="32"/>
      <c r="O189" s="32"/>
      <c r="P189" s="27"/>
    </row>
    <row r="190" spans="1:16" ht="13.5" customHeight="1">
      <c r="A190" s="20"/>
      <c r="B190" s="19"/>
      <c r="C190" s="31"/>
      <c r="D190" s="32"/>
      <c r="E190" s="32"/>
      <c r="F190" s="32"/>
      <c r="G190" s="32"/>
      <c r="H190" s="32"/>
      <c r="I190" s="32"/>
      <c r="J190" s="32"/>
      <c r="K190" s="141"/>
      <c r="L190" s="32"/>
      <c r="M190" s="32"/>
      <c r="N190" s="32"/>
      <c r="O190" s="32"/>
      <c r="P190" s="27"/>
    </row>
    <row r="191" spans="1:16" ht="13.5" customHeight="1">
      <c r="A191" s="20"/>
      <c r="B191" s="19"/>
      <c r="C191" s="31"/>
      <c r="D191" s="32"/>
      <c r="E191" s="32"/>
      <c r="F191" s="32"/>
      <c r="G191" s="32"/>
      <c r="H191" s="32"/>
      <c r="I191" s="32"/>
      <c r="J191" s="32"/>
      <c r="K191" s="141"/>
      <c r="L191" s="32"/>
      <c r="M191" s="32"/>
      <c r="N191" s="32"/>
      <c r="O191" s="32"/>
      <c r="P191" s="27"/>
    </row>
    <row r="192" spans="1:16" ht="13.5" customHeight="1">
      <c r="A192" s="20"/>
      <c r="B192" s="19"/>
      <c r="C192" s="31"/>
      <c r="D192" s="32"/>
      <c r="E192" s="32"/>
      <c r="F192" s="32"/>
      <c r="G192" s="32"/>
      <c r="H192" s="32"/>
      <c r="I192" s="32"/>
      <c r="J192" s="32"/>
      <c r="K192" s="141"/>
      <c r="L192" s="32"/>
      <c r="M192" s="32"/>
      <c r="N192" s="32"/>
      <c r="O192" s="32"/>
      <c r="P192" s="27"/>
    </row>
    <row r="193" spans="1:16" ht="13.5" customHeight="1">
      <c r="A193" s="20"/>
      <c r="B193" s="19"/>
      <c r="C193" s="31"/>
      <c r="D193" s="32"/>
      <c r="E193" s="32"/>
      <c r="F193" s="32"/>
      <c r="G193" s="32"/>
      <c r="H193" s="32"/>
      <c r="I193" s="32"/>
      <c r="J193" s="32"/>
      <c r="K193" s="141"/>
      <c r="L193" s="32"/>
      <c r="M193" s="32"/>
      <c r="N193" s="32"/>
      <c r="O193" s="32"/>
      <c r="P193" s="27"/>
    </row>
    <row r="194" spans="1:16" ht="13.5" customHeight="1">
      <c r="A194" s="20"/>
      <c r="B194" s="19"/>
      <c r="C194" s="31"/>
      <c r="D194" s="32"/>
      <c r="E194" s="32"/>
      <c r="F194" s="32"/>
      <c r="G194" s="32"/>
      <c r="H194" s="32"/>
      <c r="I194" s="32"/>
      <c r="J194" s="32"/>
      <c r="K194" s="141"/>
      <c r="L194" s="32"/>
      <c r="M194" s="32"/>
      <c r="N194" s="32"/>
      <c r="O194" s="32"/>
      <c r="P194" s="27"/>
    </row>
    <row r="195" spans="1:16" ht="13.5" customHeight="1">
      <c r="A195" s="20"/>
      <c r="B195" s="19"/>
      <c r="C195" s="31"/>
      <c r="D195" s="32"/>
      <c r="E195" s="32"/>
      <c r="F195" s="32"/>
      <c r="G195" s="32"/>
      <c r="H195" s="32"/>
      <c r="I195" s="32"/>
      <c r="J195" s="32"/>
      <c r="K195" s="141"/>
      <c r="L195" s="32"/>
      <c r="M195" s="32"/>
      <c r="N195" s="32"/>
      <c r="O195" s="32"/>
      <c r="P195" s="27"/>
    </row>
    <row r="196" spans="1:16" ht="13.5" customHeight="1">
      <c r="A196" s="20"/>
      <c r="B196" s="19"/>
      <c r="C196" s="31"/>
      <c r="D196" s="32"/>
      <c r="E196" s="32"/>
      <c r="F196" s="32"/>
      <c r="G196" s="32"/>
      <c r="H196" s="32"/>
      <c r="I196" s="32"/>
      <c r="J196" s="32"/>
      <c r="K196" s="141"/>
      <c r="L196" s="32"/>
      <c r="M196" s="32"/>
      <c r="N196" s="32"/>
      <c r="O196" s="32"/>
      <c r="P196" s="27"/>
    </row>
    <row r="197" spans="1:16" ht="13.5" customHeight="1">
      <c r="A197" s="20"/>
      <c r="B197" s="19"/>
      <c r="C197" s="31"/>
      <c r="D197" s="32"/>
      <c r="E197" s="32"/>
      <c r="F197" s="32"/>
      <c r="G197" s="32"/>
      <c r="H197" s="32"/>
      <c r="I197" s="32"/>
      <c r="J197" s="32"/>
      <c r="K197" s="141"/>
      <c r="L197" s="32"/>
      <c r="M197" s="32"/>
      <c r="N197" s="32"/>
      <c r="O197" s="32"/>
      <c r="P197" s="27"/>
    </row>
    <row r="198" spans="1:16" ht="13.5" customHeight="1">
      <c r="A198" s="20"/>
      <c r="B198" s="19"/>
      <c r="C198" s="31"/>
      <c r="D198" s="32"/>
      <c r="E198" s="32"/>
      <c r="F198" s="32"/>
      <c r="G198" s="32"/>
      <c r="H198" s="32"/>
      <c r="I198" s="32"/>
      <c r="J198" s="32"/>
      <c r="K198" s="141"/>
      <c r="L198" s="32"/>
      <c r="M198" s="32"/>
      <c r="N198" s="32"/>
      <c r="O198" s="32"/>
      <c r="P198" s="27"/>
    </row>
    <row r="199" spans="1:16" ht="13.5" customHeight="1">
      <c r="A199" s="20"/>
      <c r="B199" s="19"/>
      <c r="C199" s="31"/>
      <c r="D199" s="32"/>
      <c r="E199" s="32"/>
      <c r="F199" s="32"/>
      <c r="G199" s="32"/>
      <c r="H199" s="32"/>
      <c r="I199" s="32"/>
      <c r="J199" s="32"/>
      <c r="K199" s="141"/>
      <c r="L199" s="32"/>
      <c r="M199" s="32"/>
      <c r="N199" s="32"/>
      <c r="O199" s="32"/>
      <c r="P199" s="27"/>
    </row>
    <row r="200" spans="1:16" ht="13.5" customHeight="1">
      <c r="A200" s="20"/>
      <c r="B200" s="19"/>
      <c r="C200" s="31"/>
      <c r="D200" s="32"/>
      <c r="E200" s="32"/>
      <c r="F200" s="32"/>
      <c r="G200" s="32"/>
      <c r="H200" s="32"/>
      <c r="I200" s="32"/>
      <c r="J200" s="32"/>
      <c r="K200" s="141"/>
      <c r="L200" s="32"/>
      <c r="M200" s="32"/>
      <c r="N200" s="32"/>
      <c r="O200" s="32"/>
      <c r="P200" s="27"/>
    </row>
    <row r="201" spans="1:16" ht="13.5" customHeight="1">
      <c r="A201" s="20"/>
      <c r="B201" s="19"/>
      <c r="C201" s="31"/>
      <c r="D201" s="32"/>
      <c r="E201" s="32"/>
      <c r="F201" s="32"/>
      <c r="G201" s="32"/>
      <c r="H201" s="32"/>
      <c r="I201" s="32"/>
      <c r="J201" s="32"/>
      <c r="K201" s="141"/>
      <c r="L201" s="32"/>
      <c r="M201" s="32"/>
      <c r="N201" s="32"/>
      <c r="O201" s="32"/>
      <c r="P201" s="27"/>
    </row>
    <row r="202" spans="1:16" ht="13.5" customHeight="1">
      <c r="A202" s="20"/>
      <c r="B202" s="19"/>
      <c r="C202" s="31"/>
      <c r="D202" s="32"/>
      <c r="E202" s="32"/>
      <c r="F202" s="32"/>
      <c r="G202" s="32"/>
      <c r="H202" s="32"/>
      <c r="I202" s="32"/>
      <c r="J202" s="32"/>
      <c r="K202" s="141"/>
      <c r="L202" s="32"/>
      <c r="M202" s="32"/>
      <c r="N202" s="32"/>
      <c r="O202" s="32"/>
      <c r="P202" s="27"/>
    </row>
    <row r="203" spans="1:16" ht="13.5" customHeight="1">
      <c r="A203" s="20"/>
      <c r="B203" s="19"/>
      <c r="C203" s="31"/>
      <c r="D203" s="32"/>
      <c r="E203" s="32"/>
      <c r="F203" s="32"/>
      <c r="G203" s="32"/>
      <c r="H203" s="32"/>
      <c r="I203" s="32"/>
      <c r="J203" s="32"/>
      <c r="K203" s="141"/>
      <c r="L203" s="32"/>
      <c r="M203" s="32"/>
      <c r="N203" s="32"/>
      <c r="O203" s="32"/>
      <c r="P203" s="27"/>
    </row>
    <row r="204" spans="1:16" ht="13.5" customHeight="1">
      <c r="A204" s="20"/>
      <c r="B204" s="19"/>
      <c r="C204" s="31"/>
      <c r="D204" s="32"/>
      <c r="E204" s="32"/>
      <c r="F204" s="32"/>
      <c r="G204" s="32"/>
      <c r="H204" s="32"/>
      <c r="I204" s="32"/>
      <c r="J204" s="32"/>
      <c r="K204" s="141"/>
      <c r="L204" s="32"/>
      <c r="M204" s="32"/>
      <c r="N204" s="32"/>
      <c r="O204" s="32"/>
      <c r="P204" s="27"/>
    </row>
    <row r="205" spans="1:16" ht="13.5" customHeight="1">
      <c r="A205" s="20"/>
      <c r="B205" s="19"/>
      <c r="C205" s="31"/>
      <c r="D205" s="32"/>
      <c r="E205" s="32"/>
      <c r="F205" s="32"/>
      <c r="G205" s="32"/>
      <c r="H205" s="32"/>
      <c r="I205" s="32"/>
      <c r="J205" s="32"/>
      <c r="K205" s="141"/>
      <c r="L205" s="32"/>
      <c r="M205" s="32"/>
      <c r="N205" s="32"/>
      <c r="O205" s="32"/>
      <c r="P205" s="27"/>
    </row>
    <row r="206" spans="1:16" ht="13.5" customHeight="1">
      <c r="A206" s="20"/>
      <c r="B206" s="19"/>
      <c r="C206" s="31"/>
      <c r="D206" s="32"/>
      <c r="E206" s="32"/>
      <c r="F206" s="32"/>
      <c r="G206" s="32"/>
      <c r="H206" s="32"/>
      <c r="I206" s="32"/>
      <c r="J206" s="32"/>
      <c r="K206" s="141"/>
      <c r="L206" s="32"/>
      <c r="M206" s="32"/>
      <c r="N206" s="32"/>
      <c r="O206" s="32"/>
      <c r="P206" s="27"/>
    </row>
    <row r="207" spans="1:16" ht="13.5" customHeight="1">
      <c r="A207" s="20"/>
      <c r="B207" s="19"/>
      <c r="C207" s="31"/>
      <c r="D207" s="32"/>
      <c r="E207" s="32"/>
      <c r="F207" s="32"/>
      <c r="G207" s="32"/>
      <c r="H207" s="32"/>
      <c r="I207" s="32"/>
      <c r="J207" s="32"/>
      <c r="K207" s="141"/>
      <c r="L207" s="32"/>
      <c r="M207" s="32"/>
      <c r="N207" s="32"/>
      <c r="O207" s="32"/>
      <c r="P207" s="27"/>
    </row>
    <row r="208" spans="1:16" ht="13.5" customHeight="1">
      <c r="A208" s="20"/>
      <c r="B208" s="19"/>
      <c r="C208" s="31"/>
      <c r="D208" s="32"/>
      <c r="E208" s="32"/>
      <c r="F208" s="32"/>
      <c r="G208" s="32"/>
      <c r="H208" s="32"/>
      <c r="I208" s="32"/>
      <c r="J208" s="32"/>
      <c r="K208" s="141"/>
      <c r="L208" s="32"/>
      <c r="M208" s="32"/>
      <c r="N208" s="32"/>
      <c r="O208" s="32"/>
      <c r="P208" s="27"/>
    </row>
    <row r="209" spans="1:16" ht="13.5" customHeight="1">
      <c r="A209" s="20"/>
      <c r="B209" s="19"/>
      <c r="C209" s="31"/>
      <c r="D209" s="32"/>
      <c r="E209" s="32"/>
      <c r="F209" s="32"/>
      <c r="G209" s="32"/>
      <c r="H209" s="32"/>
      <c r="I209" s="32"/>
      <c r="J209" s="32"/>
      <c r="K209" s="141"/>
      <c r="L209" s="32"/>
      <c r="M209" s="32"/>
      <c r="N209" s="32"/>
      <c r="O209" s="32"/>
      <c r="P209" s="27"/>
    </row>
    <row r="210" spans="1:16" ht="13.5" customHeight="1">
      <c r="A210" s="20"/>
      <c r="B210" s="19"/>
      <c r="C210" s="31"/>
      <c r="D210" s="32"/>
      <c r="E210" s="32"/>
      <c r="F210" s="32"/>
      <c r="G210" s="32"/>
      <c r="H210" s="32"/>
      <c r="I210" s="32"/>
      <c r="J210" s="32"/>
      <c r="K210" s="141"/>
      <c r="L210" s="32"/>
      <c r="M210" s="32"/>
      <c r="N210" s="32"/>
      <c r="O210" s="32"/>
      <c r="P210" s="27"/>
    </row>
    <row r="65526" spans="16:16" ht="13.5" customHeight="1">
      <c r="P65526" s="21">
        <f>SUM(P86:P65525)</f>
        <v>0</v>
      </c>
    </row>
  </sheetData>
  <mergeCells count="26">
    <mergeCell ref="A151:P151"/>
    <mergeCell ref="A156:P156"/>
    <mergeCell ref="A160:P160"/>
    <mergeCell ref="A122:P122"/>
    <mergeCell ref="A126:P126"/>
    <mergeCell ref="A130:P130"/>
    <mergeCell ref="A136:P136"/>
    <mergeCell ref="A143:P143"/>
    <mergeCell ref="A147:P147"/>
    <mergeCell ref="A118:P118"/>
    <mergeCell ref="A66:P66"/>
    <mergeCell ref="A71:P71"/>
    <mergeCell ref="A75:P75"/>
    <mergeCell ref="A80:P80"/>
    <mergeCell ref="A84:P84"/>
    <mergeCell ref="A88:P88"/>
    <mergeCell ref="A92:P92"/>
    <mergeCell ref="A98:P98"/>
    <mergeCell ref="A102:P102"/>
    <mergeCell ref="A110:P110"/>
    <mergeCell ref="A114:P114"/>
    <mergeCell ref="A2:P5"/>
    <mergeCell ref="D6:F6"/>
    <mergeCell ref="G6:I6"/>
    <mergeCell ref="A8:P8"/>
    <mergeCell ref="A17:P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fitToWidth="0" fitToHeight="0" orientation="landscape" r:id="rId1"/>
  <colBreaks count="1" manualBreakCount="1">
    <brk id="2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2021</vt:lpstr>
      <vt:lpstr>2022</vt:lpstr>
      <vt:lpstr>'2021'!Area_de_impressao</vt:lpstr>
      <vt:lpstr>'2022'!Area_de_impressao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Admin</cp:lastModifiedBy>
  <cp:lastPrinted>2022-01-28T17:22:45Z</cp:lastPrinted>
  <dcterms:created xsi:type="dcterms:W3CDTF">2011-09-02T13:51:41Z</dcterms:created>
  <dcterms:modified xsi:type="dcterms:W3CDTF">2022-01-28T19:43:53Z</dcterms:modified>
</cp:coreProperties>
</file>