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2020 (2)" sheetId="7" r:id="rId1"/>
    <sheet name="2020 (3)" sheetId="9" state="hidden" r:id="rId2"/>
  </sheets>
  <definedNames>
    <definedName name="_xlnm.Print_Area" localSheetId="0">'2020 (2)'!$A$1:$R$188</definedName>
    <definedName name="_xlnm.Print_Area" localSheetId="1">'2020 (3)'!$A$1:$S$7</definedName>
  </definedNames>
  <calcPr calcId="125725"/>
</workbook>
</file>

<file path=xl/calcChain.xml><?xml version="1.0" encoding="utf-8"?>
<calcChain xmlns="http://schemas.openxmlformats.org/spreadsheetml/2006/main">
  <c r="R125" i="7"/>
  <c r="R122"/>
  <c r="R127" s="1"/>
  <c r="R57"/>
  <c r="R75"/>
  <c r="R73"/>
  <c r="R72"/>
  <c r="R71"/>
  <c r="R68"/>
  <c r="R64"/>
  <c r="R63"/>
  <c r="R61"/>
  <c r="R58"/>
  <c r="R56"/>
  <c r="R55"/>
  <c r="R52"/>
  <c r="R48"/>
  <c r="R47"/>
  <c r="R44"/>
  <c r="R43"/>
  <c r="R41"/>
  <c r="R39"/>
  <c r="R37"/>
  <c r="R36"/>
  <c r="R35"/>
  <c r="R34"/>
  <c r="R31"/>
  <c r="R30"/>
  <c r="R29"/>
  <c r="R28"/>
  <c r="R27"/>
  <c r="R25"/>
  <c r="R24"/>
  <c r="R21"/>
  <c r="Q172"/>
  <c r="R163"/>
  <c r="R162"/>
  <c r="R164" s="1"/>
  <c r="R157"/>
  <c r="R153"/>
  <c r="R144"/>
  <c r="Q138"/>
  <c r="R136"/>
  <c r="R131"/>
  <c r="R132" s="1"/>
  <c r="R126"/>
  <c r="R118"/>
  <c r="R117"/>
  <c r="R116"/>
  <c r="R111"/>
  <c r="R105"/>
  <c r="R100"/>
  <c r="R87"/>
  <c r="R79"/>
  <c r="R15"/>
  <c r="R14"/>
  <c r="R13"/>
  <c r="R12"/>
  <c r="R11"/>
  <c r="R10"/>
  <c r="Q164"/>
  <c r="Q158"/>
  <c r="Q154"/>
  <c r="Q145"/>
  <c r="Q132"/>
  <c r="Q127"/>
  <c r="Q119"/>
  <c r="Q112"/>
  <c r="Q106"/>
  <c r="Q101"/>
  <c r="Q96"/>
  <c r="Q90"/>
  <c r="Q80"/>
  <c r="Q76"/>
  <c r="Q16"/>
  <c r="R182"/>
  <c r="R177"/>
  <c r="R170"/>
  <c r="R169"/>
  <c r="R149"/>
  <c r="R143"/>
  <c r="R142"/>
  <c r="R145" s="1"/>
  <c r="R137"/>
  <c r="R124"/>
  <c r="R115"/>
  <c r="R110"/>
  <c r="R109"/>
  <c r="R95"/>
  <c r="R94"/>
  <c r="R74"/>
  <c r="R70"/>
  <c r="R69"/>
  <c r="R67"/>
  <c r="R66"/>
  <c r="R62"/>
  <c r="R60"/>
  <c r="R59"/>
  <c r="R54"/>
  <c r="R53"/>
  <c r="R51"/>
  <c r="R50"/>
  <c r="R49"/>
  <c r="R46"/>
  <c r="R33"/>
  <c r="R32"/>
  <c r="R26"/>
  <c r="R23"/>
  <c r="O16"/>
  <c r="P16"/>
  <c r="P172"/>
  <c r="P164"/>
  <c r="P158"/>
  <c r="P154"/>
  <c r="P145"/>
  <c r="P138"/>
  <c r="P132"/>
  <c r="P127"/>
  <c r="P119"/>
  <c r="P112"/>
  <c r="P106"/>
  <c r="P101"/>
  <c r="P96"/>
  <c r="P90"/>
  <c r="P80"/>
  <c r="P76"/>
  <c r="O76"/>
  <c r="O145"/>
  <c r="O172"/>
  <c r="O164"/>
  <c r="O158"/>
  <c r="O154"/>
  <c r="O138"/>
  <c r="O132"/>
  <c r="S9" i="9"/>
  <c r="S10"/>
  <c r="S11"/>
  <c r="F12"/>
  <c r="G12"/>
  <c r="H12"/>
  <c r="I12"/>
  <c r="J12"/>
  <c r="K12"/>
  <c r="L12"/>
  <c r="M12"/>
  <c r="N12"/>
  <c r="O12"/>
  <c r="P12"/>
  <c r="Q12"/>
  <c r="S14"/>
  <c r="S15"/>
  <c r="F16"/>
  <c r="G16"/>
  <c r="H16"/>
  <c r="I16"/>
  <c r="J16"/>
  <c r="K16"/>
  <c r="L16"/>
  <c r="M16"/>
  <c r="N16"/>
  <c r="O16"/>
  <c r="P16"/>
  <c r="Q16"/>
  <c r="S16"/>
  <c r="S20"/>
  <c r="F21"/>
  <c r="G21"/>
  <c r="H21"/>
  <c r="I21"/>
  <c r="J21"/>
  <c r="K21"/>
  <c r="L21"/>
  <c r="M21"/>
  <c r="N21"/>
  <c r="O21"/>
  <c r="P21"/>
  <c r="Q21"/>
  <c r="S21"/>
  <c r="S25"/>
  <c r="F26"/>
  <c r="G26"/>
  <c r="H26"/>
  <c r="I26"/>
  <c r="J26"/>
  <c r="K26"/>
  <c r="L26"/>
  <c r="M26"/>
  <c r="N26"/>
  <c r="O26"/>
  <c r="P26"/>
  <c r="Q26"/>
  <c r="S29"/>
  <c r="S30"/>
  <c r="S31"/>
  <c r="F32"/>
  <c r="G32"/>
  <c r="H32"/>
  <c r="I32"/>
  <c r="J32"/>
  <c r="K32"/>
  <c r="L32"/>
  <c r="M32"/>
  <c r="N32"/>
  <c r="O32"/>
  <c r="P32"/>
  <c r="Q32"/>
  <c r="S32"/>
  <c r="S35"/>
  <c r="S36"/>
  <c r="S37"/>
  <c r="F38"/>
  <c r="G38"/>
  <c r="I38"/>
  <c r="J38"/>
  <c r="K38"/>
  <c r="L38"/>
  <c r="M38"/>
  <c r="N38"/>
  <c r="O38"/>
  <c r="P38"/>
  <c r="Q38"/>
  <c r="R38"/>
  <c r="S38"/>
  <c r="S41"/>
  <c r="S42"/>
  <c r="S43"/>
  <c r="S44"/>
  <c r="F46"/>
  <c r="G46"/>
  <c r="H46"/>
  <c r="I46"/>
  <c r="J46"/>
  <c r="K46"/>
  <c r="L46"/>
  <c r="M46"/>
  <c r="N46"/>
  <c r="O46"/>
  <c r="P46"/>
  <c r="Q46"/>
  <c r="R46"/>
  <c r="S46"/>
  <c r="S50"/>
  <c r="F51"/>
  <c r="G51"/>
  <c r="H51"/>
  <c r="I51"/>
  <c r="J51"/>
  <c r="K51"/>
  <c r="L51"/>
  <c r="M51"/>
  <c r="N51"/>
  <c r="O51"/>
  <c r="P51"/>
  <c r="Q51"/>
  <c r="S51"/>
  <c r="S55"/>
  <c r="S56"/>
  <c r="F57"/>
  <c r="G57"/>
  <c r="H57"/>
  <c r="I57"/>
  <c r="J57"/>
  <c r="K57"/>
  <c r="L57"/>
  <c r="M57"/>
  <c r="N57"/>
  <c r="O57"/>
  <c r="P57"/>
  <c r="Q57"/>
  <c r="S57"/>
  <c r="S61"/>
  <c r="S62"/>
  <c r="S63"/>
  <c r="F64"/>
  <c r="G64"/>
  <c r="H64"/>
  <c r="I64"/>
  <c r="J64"/>
  <c r="K64"/>
  <c r="L64"/>
  <c r="M64"/>
  <c r="N64"/>
  <c r="O64"/>
  <c r="P64"/>
  <c r="Q64"/>
  <c r="S64"/>
  <c r="S68"/>
  <c r="F69"/>
  <c r="G69"/>
  <c r="H69"/>
  <c r="I69"/>
  <c r="J69"/>
  <c r="K69"/>
  <c r="L69"/>
  <c r="M69"/>
  <c r="N69"/>
  <c r="O69"/>
  <c r="P69"/>
  <c r="Q69"/>
  <c r="S69"/>
  <c r="S72"/>
  <c r="F73"/>
  <c r="G73"/>
  <c r="H73"/>
  <c r="K73"/>
  <c r="L73"/>
  <c r="M73"/>
  <c r="N73"/>
  <c r="O73"/>
  <c r="P73"/>
  <c r="Q73"/>
  <c r="S73"/>
  <c r="S76"/>
  <c r="F77"/>
  <c r="G77"/>
  <c r="H77"/>
  <c r="I77"/>
  <c r="J77"/>
  <c r="K77"/>
  <c r="L77"/>
  <c r="M77"/>
  <c r="N77"/>
  <c r="O77"/>
  <c r="P77"/>
  <c r="Q77"/>
  <c r="S77"/>
  <c r="S81"/>
  <c r="S82"/>
  <c r="F83"/>
  <c r="G83"/>
  <c r="H83"/>
  <c r="I83"/>
  <c r="J83"/>
  <c r="K83"/>
  <c r="L83"/>
  <c r="M83"/>
  <c r="N83"/>
  <c r="O83"/>
  <c r="P83"/>
  <c r="Q83"/>
  <c r="R83"/>
  <c r="S83"/>
  <c r="S85"/>
  <c r="S86"/>
  <c r="S87"/>
  <c r="F88"/>
  <c r="G88"/>
  <c r="H88"/>
  <c r="I88"/>
  <c r="J88"/>
  <c r="K88"/>
  <c r="L88"/>
  <c r="M88"/>
  <c r="N88"/>
  <c r="O88"/>
  <c r="P88"/>
  <c r="Q88"/>
  <c r="R88"/>
  <c r="S88"/>
  <c r="S93"/>
  <c r="F94"/>
  <c r="G94"/>
  <c r="H94"/>
  <c r="I94"/>
  <c r="J94"/>
  <c r="K94"/>
  <c r="L94"/>
  <c r="M94"/>
  <c r="N94"/>
  <c r="O94"/>
  <c r="P94"/>
  <c r="Q94"/>
  <c r="S94"/>
  <c r="S98"/>
  <c r="F99"/>
  <c r="G99"/>
  <c r="H99"/>
  <c r="I99"/>
  <c r="J99"/>
  <c r="K99"/>
  <c r="L99"/>
  <c r="M99"/>
  <c r="N99"/>
  <c r="O99"/>
  <c r="P99"/>
  <c r="Q99"/>
  <c r="S99"/>
  <c r="S101"/>
  <c r="F16" i="7"/>
  <c r="G16"/>
  <c r="H16"/>
  <c r="I16"/>
  <c r="J16"/>
  <c r="K16"/>
  <c r="L16"/>
  <c r="M16"/>
  <c r="N16"/>
  <c r="L20"/>
  <c r="R20" s="1"/>
  <c r="M20"/>
  <c r="L22"/>
  <c r="M22"/>
  <c r="M38"/>
  <c r="R38" s="1"/>
  <c r="L40"/>
  <c r="R40" s="1"/>
  <c r="M40"/>
  <c r="L42"/>
  <c r="M42"/>
  <c r="L45"/>
  <c r="R45" s="1"/>
  <c r="M45"/>
  <c r="L65"/>
  <c r="R65" s="1"/>
  <c r="M65"/>
  <c r="F76"/>
  <c r="G76"/>
  <c r="H76"/>
  <c r="I76"/>
  <c r="J76"/>
  <c r="K76"/>
  <c r="N76"/>
  <c r="F80"/>
  <c r="G80"/>
  <c r="H80"/>
  <c r="I80"/>
  <c r="J80"/>
  <c r="K80"/>
  <c r="L80"/>
  <c r="M80"/>
  <c r="O80"/>
  <c r="R83"/>
  <c r="F84"/>
  <c r="G84"/>
  <c r="H84"/>
  <c r="J84"/>
  <c r="K84"/>
  <c r="L84"/>
  <c r="M84"/>
  <c r="R84"/>
  <c r="R88"/>
  <c r="R89"/>
  <c r="F90"/>
  <c r="G90"/>
  <c r="H90"/>
  <c r="I90"/>
  <c r="J90"/>
  <c r="K90"/>
  <c r="L90"/>
  <c r="M90"/>
  <c r="O90"/>
  <c r="F96"/>
  <c r="G96"/>
  <c r="H96"/>
  <c r="I96"/>
  <c r="J96"/>
  <c r="K96"/>
  <c r="L96"/>
  <c r="M96"/>
  <c r="N96"/>
  <c r="O96"/>
  <c r="F101"/>
  <c r="G101"/>
  <c r="H101"/>
  <c r="I101"/>
  <c r="J101"/>
  <c r="K101"/>
  <c r="L101"/>
  <c r="M101"/>
  <c r="O101"/>
  <c r="F106"/>
  <c r="G106"/>
  <c r="H106"/>
  <c r="I106"/>
  <c r="J106"/>
  <c r="K106"/>
  <c r="L106"/>
  <c r="M106"/>
  <c r="O106"/>
  <c r="F112"/>
  <c r="G112"/>
  <c r="H112"/>
  <c r="I112"/>
  <c r="J112"/>
  <c r="K112"/>
  <c r="L112"/>
  <c r="M112"/>
  <c r="O112"/>
  <c r="F119"/>
  <c r="G119"/>
  <c r="I119"/>
  <c r="R119" s="1"/>
  <c r="J119"/>
  <c r="K119"/>
  <c r="L119"/>
  <c r="M119"/>
  <c r="N119"/>
  <c r="O119"/>
  <c r="R123"/>
  <c r="F127"/>
  <c r="G127"/>
  <c r="H127"/>
  <c r="I127"/>
  <c r="J127"/>
  <c r="K127"/>
  <c r="L127"/>
  <c r="M127"/>
  <c r="N127"/>
  <c r="O127"/>
  <c r="F132"/>
  <c r="G132"/>
  <c r="H132"/>
  <c r="I132"/>
  <c r="J132"/>
  <c r="K132"/>
  <c r="L132"/>
  <c r="M132"/>
  <c r="F138"/>
  <c r="G138"/>
  <c r="H138"/>
  <c r="I138"/>
  <c r="J138"/>
  <c r="K138"/>
  <c r="L138"/>
  <c r="M138"/>
  <c r="F145"/>
  <c r="G145"/>
  <c r="H145"/>
  <c r="I145"/>
  <c r="J145"/>
  <c r="K145"/>
  <c r="L145"/>
  <c r="M145"/>
  <c r="F150"/>
  <c r="G150"/>
  <c r="H150"/>
  <c r="I150"/>
  <c r="J150"/>
  <c r="K150"/>
  <c r="L150"/>
  <c r="M150"/>
  <c r="F154"/>
  <c r="G154"/>
  <c r="H154"/>
  <c r="K154"/>
  <c r="L154"/>
  <c r="M154"/>
  <c r="F158"/>
  <c r="G158"/>
  <c r="H158"/>
  <c r="I158"/>
  <c r="J158"/>
  <c r="K158"/>
  <c r="L158"/>
  <c r="M158"/>
  <c r="F164"/>
  <c r="G164"/>
  <c r="H164"/>
  <c r="I164"/>
  <c r="J164"/>
  <c r="K164"/>
  <c r="L164"/>
  <c r="M164"/>
  <c r="N164"/>
  <c r="R168"/>
  <c r="F172"/>
  <c r="G172"/>
  <c r="H172"/>
  <c r="I172"/>
  <c r="J172"/>
  <c r="K172"/>
  <c r="L172"/>
  <c r="M172"/>
  <c r="N172"/>
  <c r="F178"/>
  <c r="G178"/>
  <c r="H178"/>
  <c r="I178"/>
  <c r="J178"/>
  <c r="K178"/>
  <c r="L178"/>
  <c r="M178"/>
  <c r="F183"/>
  <c r="G183"/>
  <c r="H183"/>
  <c r="I183"/>
  <c r="J183"/>
  <c r="K183"/>
  <c r="L183"/>
  <c r="M183"/>
  <c r="R172" l="1"/>
  <c r="R154"/>
  <c r="R22"/>
  <c r="R76" s="1"/>
  <c r="R158"/>
  <c r="R112"/>
  <c r="R42"/>
  <c r="R183"/>
  <c r="M76"/>
  <c r="R101"/>
  <c r="R138"/>
  <c r="R80"/>
  <c r="R178"/>
  <c r="R96"/>
  <c r="R90"/>
  <c r="R16"/>
  <c r="R150"/>
  <c r="R106"/>
  <c r="L76"/>
  <c r="R185" l="1"/>
</calcChain>
</file>

<file path=xl/sharedStrings.xml><?xml version="1.0" encoding="utf-8"?>
<sst xmlns="http://schemas.openxmlformats.org/spreadsheetml/2006/main" count="774" uniqueCount="321">
  <si>
    <t>Total</t>
  </si>
  <si>
    <t>FEVEREIRO</t>
  </si>
  <si>
    <t>JANEIRO</t>
  </si>
  <si>
    <t>Serviços de Processamento de Dados</t>
  </si>
  <si>
    <t>Serviços de Auditoria</t>
  </si>
  <si>
    <t>Serviços de Segurança</t>
  </si>
  <si>
    <t>Serviços de Radiologia</t>
  </si>
  <si>
    <t>Serviços de Lavanderia</t>
  </si>
  <si>
    <t>Serviços de Esterilização</t>
  </si>
  <si>
    <t>Serviços de Consultoria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</si>
  <si>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</si>
  <si>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</si>
  <si>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</si>
  <si>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</si>
  <si>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</si>
  <si>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</si>
  <si>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01.07.2010</t>
  </si>
  <si>
    <t>31.08.2009</t>
  </si>
  <si>
    <t>15.02.2010</t>
  </si>
  <si>
    <t>11.04.2011</t>
  </si>
  <si>
    <t>01.03.2010</t>
  </si>
  <si>
    <t>Serviços Médicos</t>
  </si>
  <si>
    <t>01.09.2011</t>
  </si>
  <si>
    <t>30.09.2010</t>
  </si>
  <si>
    <t>01.06.2010</t>
  </si>
  <si>
    <t>02.06.2010</t>
  </si>
  <si>
    <t>03.03.2010</t>
  </si>
  <si>
    <t>04.03.2010</t>
  </si>
  <si>
    <t>01.04.2010</t>
  </si>
  <si>
    <t>01.01.2012</t>
  </si>
  <si>
    <t>31.08.2011</t>
  </si>
  <si>
    <t>01.03.2012</t>
  </si>
  <si>
    <t>01.02.2010</t>
  </si>
  <si>
    <t>02.02.2010</t>
  </si>
  <si>
    <t>02.04.2010</t>
  </si>
  <si>
    <t>01.04.2012</t>
  </si>
  <si>
    <t>Reprodução de Documentos</t>
  </si>
  <si>
    <t>Telecomunições e Internet</t>
  </si>
  <si>
    <t>01.08.2012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</si>
  <si>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</si>
  <si>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</si>
  <si>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</si>
  <si>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</si>
  <si>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</si>
  <si>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</si>
  <si>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</si>
  <si>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</si>
  <si>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</si>
  <si>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Serviços de Coleta de Lixo Hospitalar</t>
  </si>
  <si>
    <t>Serviços de Exames Laboratoriais</t>
  </si>
  <si>
    <t>Serviços de Laboratório - Terceiros</t>
  </si>
  <si>
    <t>15.02.2009</t>
  </si>
  <si>
    <t>11.04.2010</t>
  </si>
  <si>
    <t>Serviços de Reprodução de Documentos</t>
  </si>
  <si>
    <t>Telecomunicações (Internet)</t>
  </si>
  <si>
    <t>Serviços de Publicidade e Propaganda</t>
  </si>
  <si>
    <t>Serviços de Locações Diversas</t>
  </si>
  <si>
    <t>Seguros</t>
  </si>
  <si>
    <t>CNPJ</t>
  </si>
  <si>
    <t xml:space="preserve">TOTAL GERAL </t>
  </si>
  <si>
    <t>Serviços de Matriciamento</t>
  </si>
  <si>
    <t>A. S. O Medicina Ocupacional LTDA</t>
  </si>
  <si>
    <t>05.746.445/0001-39</t>
  </si>
  <si>
    <t>33.191.027/0001-68</t>
  </si>
  <si>
    <t>Barbieri e Barbieri Serviços Médicos e Odontologicos LTDA</t>
  </si>
  <si>
    <t>20.138.305/0001-71</t>
  </si>
  <si>
    <t>Oftalmologia</t>
  </si>
  <si>
    <t>Mastologia/urologia</t>
  </si>
  <si>
    <t>Arte ET Labore Atividades Médicas</t>
  </si>
  <si>
    <t>Dermatologia</t>
  </si>
  <si>
    <t>30.580.398/000143</t>
  </si>
  <si>
    <t>AACN Serviços Médicos LTDA</t>
  </si>
  <si>
    <t>Cardiologia</t>
  </si>
  <si>
    <t>23.439.331/0001-28</t>
  </si>
  <si>
    <t>Audioseg Assessoria em Saude e Segurança do Trabalho LTDA - ME</t>
  </si>
  <si>
    <t>Fonoaudiologa</t>
  </si>
  <si>
    <t>14.618131/0001-41</t>
  </si>
  <si>
    <t>Centro Especialidades Itabera Eireli</t>
  </si>
  <si>
    <t>Cirurgia Geral</t>
  </si>
  <si>
    <t>10.900.651/001-91</t>
  </si>
  <si>
    <t>Laudo Schultz Junior Eireli</t>
  </si>
  <si>
    <t>Ortopedia</t>
  </si>
  <si>
    <t>26.084.937/0001-86</t>
  </si>
  <si>
    <t>Laboratorio Clinico São Lucas de Itapeva LTDA</t>
  </si>
  <si>
    <t>Laboratorio de Anatomo</t>
  </si>
  <si>
    <t>54.332.622/0001-46</t>
  </si>
  <si>
    <t>L.H. Serviços Cardiologicos LTDA</t>
  </si>
  <si>
    <t>12.363.392/0001-32</t>
  </si>
  <si>
    <t>Kathe do Rocio Grassi-ME</t>
  </si>
  <si>
    <t>Aculputura</t>
  </si>
  <si>
    <t>IMPA Clinica Médica LTDA ME</t>
  </si>
  <si>
    <t>Radiologia</t>
  </si>
  <si>
    <t>14.684.422/0001-38</t>
  </si>
  <si>
    <t>08.338.688/0001-26</t>
  </si>
  <si>
    <t>Heitor Anderson Prestes de Oliveira Itabera - ME</t>
  </si>
  <si>
    <t>Obstetricia</t>
  </si>
  <si>
    <t>05.385.008/0001-37</t>
  </si>
  <si>
    <t>Glasglow Serviços Médicos LTDA</t>
  </si>
  <si>
    <t>Proctologia</t>
  </si>
  <si>
    <t>09.446.189/0001-15</t>
  </si>
  <si>
    <t>Ginecologia e Obstetricia Itapeva LTDA</t>
  </si>
  <si>
    <t>09.625.777/0001-16</t>
  </si>
  <si>
    <t>F. T . Serviços Médicos</t>
  </si>
  <si>
    <t>08.827.942/0001-50</t>
  </si>
  <si>
    <t>ESAMI - Serviços de Saude LTDA</t>
  </si>
  <si>
    <t>06.373.184/0001-11</t>
  </si>
  <si>
    <t>Consultorio Neurologico de Itapeva S/S LTDA</t>
  </si>
  <si>
    <t>Neurologia</t>
  </si>
  <si>
    <t>05.414.006/0001-29</t>
  </si>
  <si>
    <t>Duarte e Duarte Serviços Médicos LTDA</t>
  </si>
  <si>
    <t>29.397.086/0001-10</t>
  </si>
  <si>
    <t>Endomedica  Clinica Médica Eireli</t>
  </si>
  <si>
    <t>Endocrinologia</t>
  </si>
  <si>
    <t>10273190/0001-74</t>
  </si>
  <si>
    <t>Cinica Nossa Senhora do Carmo de Itapeva LTDA</t>
  </si>
  <si>
    <t>06.946.849/0001-39</t>
  </si>
  <si>
    <t>Clinica Médica Pansardi</t>
  </si>
  <si>
    <t>Neurologia Pediatra</t>
  </si>
  <si>
    <t>090.627.48/0001-93</t>
  </si>
  <si>
    <t>Sabeh e Samaan Serviços Medicos LTDA</t>
  </si>
  <si>
    <t>19.882.344/0001-08</t>
  </si>
  <si>
    <t>Hematologia</t>
  </si>
  <si>
    <t>Oliveiras Serviços Médicos Itai LTDA</t>
  </si>
  <si>
    <t>34.134.224/0001-08</t>
  </si>
  <si>
    <t xml:space="preserve">Nogueira e Ferreira </t>
  </si>
  <si>
    <t>Reumatologia/Gastroclinica</t>
  </si>
  <si>
    <t>10.390.398/000-73</t>
  </si>
  <si>
    <t>Nephron Clinica Médica LTDA</t>
  </si>
  <si>
    <t>Nefrologia</t>
  </si>
  <si>
    <t>09.558.475/0001-72</t>
  </si>
  <si>
    <t>Miranda e Sadoco</t>
  </si>
  <si>
    <t>Otorrinolaringologia</t>
  </si>
  <si>
    <t>13.604.808/0001-20</t>
  </si>
  <si>
    <t>MGLH Diagnostico por Imagem Eireli</t>
  </si>
  <si>
    <t>31.574.898/0001-35</t>
  </si>
  <si>
    <t>MFF Clinica Médica Eireli - ME</t>
  </si>
  <si>
    <t>27.777.678/0001-31</t>
  </si>
  <si>
    <t>Medicalneuro Serviços Médicos Eireli</t>
  </si>
  <si>
    <t>34.283.361/0001-04</t>
  </si>
  <si>
    <t>Med Vale atendimento hospitalar LTDA - ME</t>
  </si>
  <si>
    <t>14.691.801/0001-55</t>
  </si>
  <si>
    <t>Luciana Aparecida de Almeida Oliveira</t>
  </si>
  <si>
    <t>Psicologia</t>
  </si>
  <si>
    <t>25.045.114/001-89</t>
  </si>
  <si>
    <t>M. I. de Lima Batista Vieira da Cruz Consultorio ME</t>
  </si>
  <si>
    <t>Cirurgia Vascular</t>
  </si>
  <si>
    <t>21.812.853/0001-06</t>
  </si>
  <si>
    <t>THR Medicos Associados LTDA</t>
  </si>
  <si>
    <t>25.053.121/0001-22</t>
  </si>
  <si>
    <t>Spazio K. E. T. - Clinica de olhos LTDA</t>
  </si>
  <si>
    <t>08.282.979/0001-40</t>
  </si>
  <si>
    <t>15.289.056/0001-85</t>
  </si>
  <si>
    <t>Sandra Pelichek Psicologia Clinica</t>
  </si>
  <si>
    <t>18.594.963/0001-26</t>
  </si>
  <si>
    <t>Zuliani Serviços Medicos Eireli</t>
  </si>
  <si>
    <t>Alergologia</t>
  </si>
  <si>
    <t>10.189.194/0001-79</t>
  </si>
  <si>
    <t>Clinica Imagem S/S LTDA - EPP</t>
  </si>
  <si>
    <t>01.493.937/0001-09</t>
  </si>
  <si>
    <t>Clinica Integrada de Anestesiologia e Cirurgia Plastica LTDA</t>
  </si>
  <si>
    <t>10.348.558/0001-16</t>
  </si>
  <si>
    <t>Cirurgia Plastica/Mastologia</t>
  </si>
  <si>
    <t>FH Ruzafa Junior Eireli</t>
  </si>
  <si>
    <t>27.959.007/0001-91</t>
  </si>
  <si>
    <t xml:space="preserve">WARELINE DO BRASIL DESENV </t>
  </si>
  <si>
    <t>71.613.996/0001-59</t>
  </si>
  <si>
    <t>SOFTMATIC SIST AUTOM DE INFORMATICA LTDA</t>
  </si>
  <si>
    <t>58.119.371/0001-77</t>
  </si>
  <si>
    <t>NEWS JAU INF E ASSES LTDA ME</t>
  </si>
  <si>
    <t>01.900.123/0001-41</t>
  </si>
  <si>
    <t>LOCAWEB SERVS DE INTERNET S S</t>
  </si>
  <si>
    <t>02.351.877/0001-52</t>
  </si>
  <si>
    <t>HINGRID DOS SANTOS OLIVEIRA ME</t>
  </si>
  <si>
    <t>26.511.833/0001-00</t>
  </si>
  <si>
    <t>Prestação de serviço de monitoramento eletrônico, através de sistema de alarme.</t>
  </si>
  <si>
    <t>UNIMED DE ITAPEVA COOP DE TRABALHO MEDICO</t>
  </si>
  <si>
    <t>66.916.305/0005-80</t>
  </si>
  <si>
    <t>PLANISA PLANEJAMENTO E ORG INSTIT SAUDE LTDA</t>
  </si>
  <si>
    <t>58.921.792/0001-17</t>
  </si>
  <si>
    <t>Prestação de serviços de consultoria de planejamento e organização de empresas de saúde</t>
  </si>
  <si>
    <t>BALDIM ASSIST TECNICA LTDA ME</t>
  </si>
  <si>
    <t>03.917.935/0001-25</t>
  </si>
  <si>
    <t>Locação de impressoras, manutenção e reposição de peças dos equipamentos</t>
  </si>
  <si>
    <t>PR TELECOMUNICACOES E INFORMATICA EIRELI ME</t>
  </si>
  <si>
    <t>09.054.075/0003-91</t>
  </si>
  <si>
    <t>Utilização de serviços de internet</t>
  </si>
  <si>
    <t xml:space="preserve">Neylor Cecchi (Ivo Vaz) </t>
  </si>
  <si>
    <t>Aluguel de imóvel para a instalação do arquivo morto da Unidade.</t>
  </si>
  <si>
    <t>037.141.148-31</t>
  </si>
  <si>
    <t>CHEIRO VERDE COM DE MAT RECICLAVEL AMBIENTAL LTDA</t>
  </si>
  <si>
    <t>06.003.515/0001-21</t>
  </si>
  <si>
    <t>Prestação de serviços de coleta, transporte, tratamento e destinação final de resíduos de serviço de saúde - RSS "A" "B" e "E"</t>
  </si>
  <si>
    <t>CITOPAR -CENTRO DE CITOLOGIA E PATOLOGIA PR LTDA</t>
  </si>
  <si>
    <t>72.448.400/0001-75</t>
  </si>
  <si>
    <t>Prestação de serviços para processamento de exames de Anatomia Patológica e Citopatológicos.</t>
  </si>
  <si>
    <t>J C COMUNICACAO MULTIMIDIA EIRELI</t>
  </si>
  <si>
    <t>32.836.274/0001-01</t>
  </si>
  <si>
    <t xml:space="preserve">Serviços  de Manutenção de Equipamentos </t>
  </si>
  <si>
    <t>YUKIKO FUGIHARA</t>
  </si>
  <si>
    <t>26.162.128/0001-45</t>
  </si>
  <si>
    <t>Prestação de serviço, licenciamento, fornecimento  e permissão de uso do sistema de ponto digital.</t>
  </si>
  <si>
    <t>CLIMAARC PREST DE SERV EM AR CONDICIONADO EIRELI</t>
  </si>
  <si>
    <t>32.828.984/0001-90</t>
  </si>
  <si>
    <t>Manutenção de equipamentos de ar condicionado</t>
  </si>
  <si>
    <t>STEMAC SA GRUPOS GERADORES</t>
  </si>
  <si>
    <t>92.753.268/0016-07</t>
  </si>
  <si>
    <t>ELEVADORES OTIS LTDA</t>
  </si>
  <si>
    <t>29.739.737/0041-08</t>
  </si>
  <si>
    <t>Serviço de manutenção preventiva e corretiva nos geradores.</t>
  </si>
  <si>
    <t>Serviço de manutenção do elevadores</t>
  </si>
  <si>
    <t>Serviços de Manutenção de Radiologia</t>
  </si>
  <si>
    <t>E PEOPLE SOLUCOES LTDA</t>
  </si>
  <si>
    <t>Licença de uso de Software destinado ao arquivamento de imagens e visualização radiológicas, bem como a prestação de serviços decorrentes de sua utilização</t>
  </si>
  <si>
    <t>03.693.940/0001-00</t>
  </si>
  <si>
    <t>CARDIO CLINICA ITAPEVA S C LTDA</t>
  </si>
  <si>
    <t>05.370.097/0001-48</t>
  </si>
  <si>
    <t>Serviços de Medicina do Trabalho</t>
  </si>
  <si>
    <t>Prestação de serviços de Medicina do Trabalho</t>
  </si>
  <si>
    <t>ESTERIMED ESTERILIZACAO E COM DE MAT MEDICO E HOSP</t>
  </si>
  <si>
    <t>62.094.503/0001-20</t>
  </si>
  <si>
    <t>Prestação de serviços de limpeza, desinfecção e esterilização por óxido de etileno de artigos médico-hospitalares.</t>
  </si>
  <si>
    <t>LIBERTY SEGUROS S A</t>
  </si>
  <si>
    <t>61.550.141/0001-72</t>
  </si>
  <si>
    <t>Seguro Predial do Arquivo</t>
  </si>
  <si>
    <t xml:space="preserve">Serviços de Fretes  e Carretos </t>
  </si>
  <si>
    <t>OLIVEIRA TODESCATTO TRANSPORTES LTDA</t>
  </si>
  <si>
    <t>26.545.793/0001-18</t>
  </si>
  <si>
    <t xml:space="preserve">Prestação de serviços de transporte de cargas e encomendas fracionadas. </t>
  </si>
  <si>
    <t>SAPRA LANDAUER SERV E ACESS E PROT RADIOL LTDA</t>
  </si>
  <si>
    <t xml:space="preserve">Serviços de Assessoria e monitoração pessoal por dosímetros </t>
  </si>
  <si>
    <t>50.429.810/0001-36</t>
  </si>
  <si>
    <t>SISPACK MEDICAL LTDA</t>
  </si>
  <si>
    <t>Verificar a resistência do esporo Geobacillus stearothermophilus ao agente esterilizante identificando possível falha do equipamento nos parâmetros apresentados.</t>
  </si>
  <si>
    <t xml:space="preserve">Serviços de Manutenção de telefonia </t>
  </si>
  <si>
    <t>TELEPARTS TELECOMUNICACOES SOROCABA LTDA</t>
  </si>
  <si>
    <t>02.960.232/0001-17</t>
  </si>
  <si>
    <t>TOKIO MARINE SEGURADORA SA</t>
  </si>
  <si>
    <t>33.164.021/0001-00</t>
  </si>
  <si>
    <t>PRIOM TECNOLOGIA EM EQUIPAMENTOS EIRELI</t>
  </si>
  <si>
    <t>11.619.992/0001-56</t>
  </si>
  <si>
    <t>Locação de Mesa cirúrgica.</t>
  </si>
  <si>
    <t>54.565.478/0001-98</t>
  </si>
  <si>
    <t>Seguro predial do Ambulatório</t>
  </si>
  <si>
    <t>Serviços de Assistência Técnica - PABX</t>
  </si>
  <si>
    <t xml:space="preserve">B C da Fonseca Servicços Medicos </t>
  </si>
  <si>
    <t>Ultrassonografia</t>
  </si>
  <si>
    <t>19.533.168/0001-90</t>
  </si>
  <si>
    <t>Servymed Serviços Médicos Itapeva LTDA</t>
  </si>
  <si>
    <t>TOTAL</t>
  </si>
  <si>
    <t>Locação de Software conect/w, desenvolvimento, implantação, instalação e suporte.</t>
  </si>
  <si>
    <t>Prestação de Sserviços suporte técnicos nos servidores.</t>
  </si>
  <si>
    <t>Prestação de serviço de software folha de pagamento.</t>
  </si>
  <si>
    <t>Prestação de serviço de hospedagem do site.</t>
  </si>
  <si>
    <t>Prestação de Serviços lavanderia.</t>
  </si>
  <si>
    <t xml:space="preserve">Serviços de Publicidade </t>
  </si>
  <si>
    <t>RELAÇÃO DE CONTRATOS  EM 2020</t>
  </si>
  <si>
    <t xml:space="preserve">Blanche Dermatologia </t>
  </si>
  <si>
    <t>31.567.734/0001-80</t>
  </si>
  <si>
    <t>Hidroquimica - Laboratório e Serviços de Controle e Qualidade de Águas LTDA</t>
  </si>
  <si>
    <t>10.613.946/0001-87</t>
  </si>
  <si>
    <t>Prestação de Serviços de analises Físico Químicas e Bacteriológicas</t>
  </si>
  <si>
    <t>TECHNOLASER CARTUCHOS LTDA ME</t>
  </si>
  <si>
    <t>05.978.864/0001-04</t>
  </si>
  <si>
    <t>CINTIA ALBUQUERQUE ZAMBIANCO</t>
  </si>
  <si>
    <t>36.997.142/0001-12</t>
  </si>
  <si>
    <t>Prestação serviços médicos em Matriciamento</t>
  </si>
  <si>
    <t>MOTTANET TI SERV DE TECNOLOGIA DA INFORMAÇÃO</t>
  </si>
  <si>
    <t>08.832.050/0001-47</t>
  </si>
  <si>
    <t>Seguro de Vida em Grupo</t>
  </si>
  <si>
    <t>27.220.921/0001-16</t>
  </si>
  <si>
    <t>PLANISA TECH CONSULTORIA</t>
  </si>
  <si>
    <t>CIENLAB ANALISES CLINICAS</t>
  </si>
  <si>
    <t>21.147.495/0001-56</t>
  </si>
  <si>
    <t xml:space="preserve">SERVIÇOS DE LABORATÓRIO DE ANALISES CLINICAS E PATOLÓGICAS </t>
  </si>
  <si>
    <t xml:space="preserve">Instituto do Cerebro de Sorocaba </t>
  </si>
  <si>
    <t>02.802.099/0001-70</t>
  </si>
  <si>
    <t>Caetano Oftalmologia Ltda</t>
  </si>
  <si>
    <t>32.396.642/0001-48</t>
  </si>
  <si>
    <t>-</t>
  </si>
  <si>
    <t xml:space="preserve">Locação de Aparelhos Oftalmologicos </t>
  </si>
  <si>
    <t xml:space="preserve">Albernaz Arritimias Cardiaca Eireli </t>
  </si>
  <si>
    <t>Clinica Medica Fernando Blandi</t>
  </si>
  <si>
    <t xml:space="preserve">Marcela Baldo Seixlack e Cia </t>
  </si>
  <si>
    <t xml:space="preserve">Faiçal e Pizzotti Serviços Medicos </t>
  </si>
  <si>
    <t>Bruno Holtz Marinho Eireli</t>
  </si>
  <si>
    <t>CAETANO OFTALMOLOGIA LTDA</t>
  </si>
  <si>
    <t>32.987.247/0001-30</t>
  </si>
  <si>
    <t>24.003.684/0001-43</t>
  </si>
  <si>
    <t xml:space="preserve">Ginecologia </t>
  </si>
  <si>
    <t>18.913.544/0001-00</t>
  </si>
  <si>
    <t>24.069.807/0001-49</t>
  </si>
  <si>
    <t xml:space="preserve">Locação da Tenda </t>
  </si>
  <si>
    <t>06.936.265/0001-82</t>
  </si>
  <si>
    <t>14.977.378/0001-54</t>
  </si>
  <si>
    <t>R R FERREIRA CONTABILIDADE EIRELI EPP</t>
  </si>
  <si>
    <t xml:space="preserve">Serviço de Consultoria em Contabilidade </t>
  </si>
  <si>
    <t>MCA PRODUTORA E LOCADORA PARA EVENTOS LTDA</t>
  </si>
  <si>
    <t>BIONEXO DO BRASIL SOLUCOES DIGITAIS EIRELI</t>
  </si>
  <si>
    <t>04.069.709/0001-02</t>
  </si>
  <si>
    <t xml:space="preserve">Licença de uso da plataforma </t>
  </si>
  <si>
    <t>Glaucio Yassumoto e Cia</t>
  </si>
  <si>
    <t>12.338.040/0001-27</t>
  </si>
  <si>
    <t>Ortoclinica Ortopedia Ltda Me</t>
  </si>
  <si>
    <t>14.206.584/0001-60</t>
  </si>
  <si>
    <t xml:space="preserve">Medeiros e Medeiros Serviços Medicos Ltda </t>
  </si>
  <si>
    <t>14.906.032/0001-65</t>
  </si>
  <si>
    <t xml:space="preserve">LGA  Serviços Medicos s/s LTDA </t>
  </si>
  <si>
    <t>28.110.950/0001-98</t>
  </si>
  <si>
    <t xml:space="preserve">RODRIGUES E ROSSETO SOCIEDADE DE ADVOGADOS </t>
  </si>
  <si>
    <t>08.999.057/0001-58</t>
  </si>
  <si>
    <t xml:space="preserve">Serviços Advocaticios </t>
  </si>
  <si>
    <t xml:space="preserve">Rafc Serviços Medicos </t>
  </si>
  <si>
    <t>24.681.635/0001-60</t>
  </si>
  <si>
    <t xml:space="preserve">Thales Serviços Medicos LTDA </t>
  </si>
  <si>
    <t>39.468.099/0001-96</t>
  </si>
  <si>
    <t>DEZEMBRO</t>
  </si>
  <si>
    <t>HDI SEGUROS S.A.</t>
  </si>
  <si>
    <t>29.980.158/0001-57</t>
  </si>
  <si>
    <t xml:space="preserve">Mistretta Raghi e Rosa Serviços Médicos e Eireli </t>
  </si>
  <si>
    <t>14.761.398/0001-93</t>
  </si>
  <si>
    <t xml:space="preserve">Urologia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</si>
</sst>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u/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8">
    <xf numFmtId="0" fontId="0" fillId="0" borderId="0" xfId="0"/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Fill="1"/>
    <xf numFmtId="165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43" fontId="4" fillId="0" borderId="0" xfId="5" applyFont="1" applyAlignment="1"/>
    <xf numFmtId="0" fontId="4" fillId="0" borderId="0" xfId="0" applyNumberFormat="1" applyFont="1" applyAlignment="1">
      <alignment horizontal="left"/>
    </xf>
    <xf numFmtId="43" fontId="4" fillId="0" borderId="0" xfId="5" applyFont="1" applyFill="1" applyAlignment="1">
      <alignment horizontal="center"/>
    </xf>
    <xf numFmtId="0" fontId="5" fillId="0" borderId="0" xfId="0" applyFont="1"/>
    <xf numFmtId="165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43" fontId="7" fillId="0" borderId="0" xfId="5" applyFont="1" applyAlignment="1">
      <alignment horizontal="left"/>
    </xf>
    <xf numFmtId="0" fontId="4" fillId="0" borderId="0" xfId="0" applyFont="1" applyBorder="1"/>
    <xf numFmtId="165" fontId="4" fillId="0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43" fontId="7" fillId="0" borderId="0" xfId="0" applyNumberFormat="1" applyFont="1" applyAlignment="1">
      <alignment horizontal="left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43" fontId="2" fillId="0" borderId="0" xfId="5" applyFont="1" applyAlignment="1"/>
    <xf numFmtId="43" fontId="2" fillId="0" borderId="0" xfId="5" applyFont="1" applyFill="1" applyAlignment="1">
      <alignment horizontal="center"/>
    </xf>
    <xf numFmtId="0" fontId="3" fillId="0" borderId="0" xfId="0" applyFont="1"/>
    <xf numFmtId="165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0" xfId="0" applyNumberFormat="1" applyFont="1"/>
    <xf numFmtId="43" fontId="8" fillId="0" borderId="1" xfId="5" applyFont="1" applyFill="1" applyBorder="1" applyAlignment="1">
      <alignment horizontal="center" vertical="center" wrapText="1"/>
    </xf>
    <xf numFmtId="43" fontId="8" fillId="0" borderId="3" xfId="5" applyFont="1" applyFill="1" applyBorder="1" applyAlignment="1">
      <alignment horizontal="center" vertical="center"/>
    </xf>
    <xf numFmtId="43" fontId="8" fillId="0" borderId="1" xfId="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3" fontId="8" fillId="0" borderId="1" xfId="5" applyFont="1" applyFill="1" applyBorder="1" applyAlignment="1">
      <alignment vertical="center" wrapText="1"/>
    </xf>
    <xf numFmtId="43" fontId="8" fillId="0" borderId="1" xfId="5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wrapText="1"/>
    </xf>
    <xf numFmtId="43" fontId="4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4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3" fontId="4" fillId="0" borderId="1" xfId="5" applyFont="1" applyFill="1" applyBorder="1" applyAlignment="1">
      <alignment horizontal="center" vertical="center" wrapText="1"/>
    </xf>
    <xf numFmtId="43" fontId="10" fillId="0" borderId="1" xfId="5" applyFont="1" applyFill="1" applyBorder="1" applyAlignment="1">
      <alignment horizontal="center" vertical="center"/>
    </xf>
    <xf numFmtId="0" fontId="11" fillId="0" borderId="0" xfId="3" applyFont="1" applyFill="1" applyAlignment="1">
      <alignment horizontal="left"/>
    </xf>
    <xf numFmtId="0" fontId="4" fillId="0" borderId="4" xfId="0" applyFont="1" applyFill="1" applyBorder="1"/>
    <xf numFmtId="43" fontId="8" fillId="0" borderId="0" xfId="5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wrapText="1"/>
    </xf>
    <xf numFmtId="165" fontId="9" fillId="0" borderId="0" xfId="0" applyNumberFormat="1" applyFont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8" fillId="2" borderId="1" xfId="5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5" fillId="3" borderId="1" xfId="5" applyFont="1" applyFill="1" applyBorder="1" applyAlignment="1"/>
    <xf numFmtId="2" fontId="4" fillId="0" borderId="1" xfId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3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left" wrapText="1"/>
    </xf>
    <xf numFmtId="43" fontId="5" fillId="3" borderId="1" xfId="5" applyFont="1" applyFill="1" applyBorder="1" applyAlignment="1">
      <alignment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3" fontId="6" fillId="4" borderId="3" xfId="5" applyFont="1" applyFill="1" applyBorder="1" applyAlignment="1">
      <alignment horizontal="center" vertical="center" wrapText="1"/>
    </xf>
    <xf numFmtId="43" fontId="6" fillId="3" borderId="3" xfId="5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3" fontId="8" fillId="2" borderId="1" xfId="5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3" fontId="10" fillId="0" borderId="1" xfId="5" applyFont="1" applyFill="1" applyBorder="1" applyAlignment="1">
      <alignment horizontal="center" vertical="center" wrapText="1"/>
    </xf>
    <xf numFmtId="43" fontId="5" fillId="0" borderId="1" xfId="5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wrapText="1"/>
    </xf>
    <xf numFmtId="43" fontId="4" fillId="3" borderId="1" xfId="0" applyNumberFormat="1" applyFont="1" applyFill="1" applyBorder="1" applyAlignment="1">
      <alignment wrapText="1"/>
    </xf>
    <xf numFmtId="43" fontId="5" fillId="3" borderId="1" xfId="0" applyNumberFormat="1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43" fontId="4" fillId="0" borderId="0" xfId="0" applyNumberFormat="1" applyFont="1" applyFill="1" applyBorder="1" applyAlignment="1">
      <alignment wrapText="1"/>
    </xf>
    <xf numFmtId="43" fontId="5" fillId="0" borderId="0" xfId="5" applyFont="1" applyFill="1" applyBorder="1" applyAlignment="1">
      <alignment wrapText="1"/>
    </xf>
    <xf numFmtId="43" fontId="5" fillId="0" borderId="0" xfId="0" applyNumberFormat="1" applyFont="1" applyFill="1" applyBorder="1" applyAlignment="1">
      <alignment wrapText="1"/>
    </xf>
    <xf numFmtId="165" fontId="4" fillId="3" borderId="5" xfId="0" applyNumberFormat="1" applyFont="1" applyFill="1" applyBorder="1" applyAlignment="1">
      <alignment wrapText="1"/>
    </xf>
    <xf numFmtId="165" fontId="4" fillId="3" borderId="6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3" fontId="4" fillId="0" borderId="1" xfId="5" applyFont="1" applyFill="1" applyBorder="1" applyAlignment="1">
      <alignment vertical="center" wrapText="1"/>
    </xf>
    <xf numFmtId="43" fontId="5" fillId="3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3" fontId="4" fillId="0" borderId="1" xfId="5" applyFont="1" applyFill="1" applyBorder="1" applyAlignment="1">
      <alignment horizontal="left" vertical="center" wrapText="1"/>
    </xf>
    <xf numFmtId="43" fontId="5" fillId="3" borderId="1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wrapText="1"/>
    </xf>
    <xf numFmtId="43" fontId="4" fillId="2" borderId="1" xfId="5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vertical="center" wrapText="1"/>
    </xf>
    <xf numFmtId="43" fontId="4" fillId="0" borderId="1" xfId="5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2" fontId="8" fillId="0" borderId="1" xfId="5" applyNumberFormat="1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/>
    <xf numFmtId="43" fontId="4" fillId="0" borderId="0" xfId="5" applyFont="1" applyFill="1" applyBorder="1" applyAlignment="1">
      <alignment wrapText="1"/>
    </xf>
    <xf numFmtId="43" fontId="4" fillId="2" borderId="1" xfId="5" applyFont="1" applyFill="1" applyBorder="1" applyAlignment="1">
      <alignment vertical="center" wrapText="1"/>
    </xf>
    <xf numFmtId="43" fontId="8" fillId="2" borderId="1" xfId="5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wrapText="1"/>
    </xf>
    <xf numFmtId="43" fontId="10" fillId="2" borderId="1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4" fillId="2" borderId="1" xfId="5" applyNumberFormat="1" applyFont="1" applyFill="1" applyBorder="1" applyAlignment="1">
      <alignment horizontal="center" vertical="center" wrapText="1"/>
    </xf>
    <xf numFmtId="2" fontId="8" fillId="2" borderId="1" xfId="5" applyNumberFormat="1" applyFont="1" applyFill="1" applyBorder="1" applyAlignment="1">
      <alignment horizontal="center" vertical="center" wrapText="1"/>
    </xf>
    <xf numFmtId="4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2" fontId="4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vertical="center" wrapText="1"/>
    </xf>
    <xf numFmtId="43" fontId="5" fillId="3" borderId="1" xfId="5" applyFont="1" applyFill="1" applyBorder="1" applyAlignment="1">
      <alignment horizontal="center" wrapText="1"/>
    </xf>
    <xf numFmtId="43" fontId="5" fillId="0" borderId="0" xfId="5" applyFont="1" applyFill="1" applyBorder="1" applyAlignment="1">
      <alignment horizontal="center" wrapText="1"/>
    </xf>
    <xf numFmtId="165" fontId="4" fillId="3" borderId="4" xfId="0" applyNumberFormat="1" applyFont="1" applyFill="1" applyBorder="1" applyAlignment="1">
      <alignment wrapText="1"/>
    </xf>
    <xf numFmtId="165" fontId="4" fillId="3" borderId="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4" fillId="0" borderId="8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43" fontId="5" fillId="0" borderId="8" xfId="5" applyFont="1" applyFill="1" applyBorder="1" applyAlignment="1">
      <alignment wrapText="1"/>
    </xf>
    <xf numFmtId="43" fontId="5" fillId="0" borderId="8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wrapText="1"/>
    </xf>
    <xf numFmtId="165" fontId="4" fillId="5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2" fontId="8" fillId="2" borderId="1" xfId="5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wrapText="1"/>
    </xf>
    <xf numFmtId="43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43" fontId="5" fillId="0" borderId="0" xfId="5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6" fillId="0" borderId="0" xfId="5" applyFont="1" applyFill="1" applyBorder="1" applyAlignment="1"/>
    <xf numFmtId="0" fontId="6" fillId="0" borderId="4" xfId="0" applyFont="1" applyFill="1" applyBorder="1" applyAlignment="1"/>
    <xf numFmtId="165" fontId="4" fillId="3" borderId="1" xfId="0" applyNumberFormat="1" applyFont="1" applyFill="1" applyBorder="1"/>
    <xf numFmtId="165" fontId="8" fillId="2" borderId="1" xfId="0" applyNumberFormat="1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3" fontId="5" fillId="3" borderId="1" xfId="5" applyFont="1" applyFill="1" applyBorder="1"/>
    <xf numFmtId="165" fontId="4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left" vertical="center"/>
    </xf>
    <xf numFmtId="43" fontId="5" fillId="3" borderId="1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43" fontId="5" fillId="0" borderId="0" xfId="5" applyFont="1" applyFill="1" applyBorder="1"/>
    <xf numFmtId="165" fontId="4" fillId="0" borderId="0" xfId="0" applyNumberFormat="1" applyFont="1" applyFill="1" applyBorder="1"/>
    <xf numFmtId="165" fontId="4" fillId="0" borderId="1" xfId="0" applyNumberFormat="1" applyFont="1" applyBorder="1"/>
    <xf numFmtId="165" fontId="4" fillId="2" borderId="1" xfId="0" applyNumberFormat="1" applyFont="1" applyFill="1" applyBorder="1" applyAlignment="1">
      <alignment horizontal="left" vertical="center" wrapText="1"/>
    </xf>
    <xf numFmtId="43" fontId="10" fillId="3" borderId="1" xfId="5" applyFont="1" applyFill="1" applyBorder="1"/>
    <xf numFmtId="43" fontId="10" fillId="0" borderId="0" xfId="5" applyFont="1" applyFill="1" applyBorder="1"/>
    <xf numFmtId="165" fontId="4" fillId="0" borderId="0" xfId="0" applyNumberFormat="1" applyFont="1" applyBorder="1" applyAlignment="1">
      <alignment wrapText="1"/>
    </xf>
    <xf numFmtId="165" fontId="4" fillId="0" borderId="0" xfId="0" applyNumberFormat="1" applyFont="1" applyBorder="1"/>
    <xf numFmtId="0" fontId="5" fillId="3" borderId="1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3" fontId="8" fillId="5" borderId="1" xfId="5" applyFont="1" applyFill="1" applyBorder="1" applyAlignment="1">
      <alignment horizontal="center" vertical="center" wrapText="1"/>
    </xf>
    <xf numFmtId="43" fontId="8" fillId="5" borderId="1" xfId="5" applyFont="1" applyFill="1" applyBorder="1" applyAlignment="1">
      <alignment vertical="center" wrapText="1"/>
    </xf>
    <xf numFmtId="43" fontId="8" fillId="6" borderId="1" xfId="5" applyFont="1" applyFill="1" applyBorder="1" applyAlignment="1">
      <alignment horizontal="center" vertical="center" wrapText="1"/>
    </xf>
    <xf numFmtId="43" fontId="8" fillId="5" borderId="1" xfId="5" applyFont="1" applyFill="1" applyBorder="1" applyAlignment="1">
      <alignment horizontal="center" vertical="center"/>
    </xf>
    <xf numFmtId="43" fontId="8" fillId="6" borderId="1" xfId="5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2" fontId="4" fillId="5" borderId="1" xfId="1" applyNumberFormat="1" applyFont="1" applyFill="1" applyBorder="1" applyAlignment="1">
      <alignment horizontal="right" vertical="center"/>
    </xf>
    <xf numFmtId="43" fontId="8" fillId="0" borderId="1" xfId="5" applyFont="1" applyFill="1" applyBorder="1" applyAlignment="1">
      <alignment horizontal="right" vertical="center" wrapText="1"/>
    </xf>
    <xf numFmtId="43" fontId="8" fillId="0" borderId="1" xfId="5" applyFont="1" applyFill="1" applyBorder="1" applyAlignment="1">
      <alignment horizontal="right" vertical="center"/>
    </xf>
    <xf numFmtId="43" fontId="10" fillId="3" borderId="1" xfId="5" applyFont="1" applyFill="1" applyBorder="1" applyAlignment="1">
      <alignment horizontal="right"/>
    </xf>
    <xf numFmtId="43" fontId="5" fillId="3" borderId="1" xfId="5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5" xfId="5" applyNumberFormat="1" applyFont="1" applyFill="1" applyBorder="1" applyAlignment="1">
      <alignment horizontal="center" vertical="center" wrapText="1"/>
    </xf>
    <xf numFmtId="0" fontId="12" fillId="3" borderId="6" xfId="5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8">
    <cellStyle name="Moeda" xfId="1" builtinId="4"/>
    <cellStyle name="Normal" xfId="0" builtinId="0"/>
    <cellStyle name="Normal 2" xfId="2"/>
    <cellStyle name="Normal 2 2 2" xfId="3"/>
    <cellStyle name="Normal 3" xfId="4"/>
    <cellStyle name="Separador de milhares" xfId="5" builtinId="3"/>
    <cellStyle name="Separador de milhares 2" xfId="6"/>
    <cellStyle name="Separador de milhares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28575</xdr:rowOff>
    </xdr:from>
    <xdr:to>
      <xdr:col>2</xdr:col>
      <xdr:colOff>1838325</xdr:colOff>
      <xdr:row>5</xdr:row>
      <xdr:rowOff>38100</xdr:rowOff>
    </xdr:to>
    <xdr:pic>
      <xdr:nvPicPr>
        <xdr:cNvPr id="15436" name="Imagem 2" descr="C:\Users\Natalia\Desktop\Logo 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1781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1</xdr:row>
      <xdr:rowOff>0</xdr:rowOff>
    </xdr:from>
    <xdr:to>
      <xdr:col>2</xdr:col>
      <xdr:colOff>2466975</xdr:colOff>
      <xdr:row>6</xdr:row>
      <xdr:rowOff>9525</xdr:rowOff>
    </xdr:to>
    <xdr:pic>
      <xdr:nvPicPr>
        <xdr:cNvPr id="16410" name="Imagem 2" descr="C:\Users\Natalia\Desktop\Logo 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42875"/>
          <a:ext cx="1781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Z194"/>
  <sheetViews>
    <sheetView showGridLines="0" tabSelected="1" view="pageBreakPreview" topLeftCell="E67" zoomScale="80" zoomScaleNormal="100" zoomScaleSheetLayoutView="80" workbookViewId="0">
      <selection activeCell="Q76" sqref="Q76"/>
    </sheetView>
  </sheetViews>
  <sheetFormatPr defaultRowHeight="11.25"/>
  <cols>
    <col min="1" max="1" width="11.28515625" style="1" hidden="1" customWidth="1"/>
    <col min="2" max="2" width="14.85546875" style="2" hidden="1" customWidth="1"/>
    <col min="3" max="3" width="41.28515625" style="8" customWidth="1"/>
    <col min="4" max="4" width="17.85546875" style="10" customWidth="1"/>
    <col min="5" max="5" width="27.42578125" style="7" customWidth="1"/>
    <col min="6" max="10" width="12" style="9" customWidth="1"/>
    <col min="11" max="17" width="12" style="11" customWidth="1"/>
    <col min="18" max="18" width="16.5703125" style="12" customWidth="1"/>
    <col min="19" max="19" width="28" style="3" customWidth="1"/>
    <col min="20" max="16384" width="9.140625" style="3"/>
  </cols>
  <sheetData>
    <row r="2" spans="1:18" ht="15" customHeight="1">
      <c r="C2" s="216" t="s">
        <v>255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ht="15">
      <c r="C3" s="30"/>
      <c r="D3" s="31"/>
      <c r="E3" s="32"/>
      <c r="F3" s="33"/>
      <c r="G3" s="33"/>
      <c r="H3" s="33"/>
      <c r="I3" s="33"/>
      <c r="J3" s="33"/>
      <c r="K3" s="34"/>
      <c r="L3" s="34"/>
      <c r="M3" s="34"/>
      <c r="N3" s="34"/>
      <c r="O3" s="34"/>
      <c r="P3" s="34"/>
      <c r="Q3" s="34"/>
      <c r="R3" s="35"/>
    </row>
    <row r="4" spans="1:18" ht="15"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</row>
    <row r="8" spans="1:18" ht="39" customHeight="1">
      <c r="A8" s="80" t="s">
        <v>10</v>
      </c>
      <c r="B8" s="80" t="s">
        <v>11</v>
      </c>
      <c r="C8" s="81" t="s">
        <v>12</v>
      </c>
      <c r="D8" s="82" t="s">
        <v>58</v>
      </c>
      <c r="E8" s="81" t="s">
        <v>13</v>
      </c>
      <c r="F8" s="83" t="s">
        <v>2</v>
      </c>
      <c r="G8" s="83" t="s">
        <v>1</v>
      </c>
      <c r="H8" s="84" t="s">
        <v>39</v>
      </c>
      <c r="I8" s="83" t="s">
        <v>40</v>
      </c>
      <c r="J8" s="83" t="s">
        <v>41</v>
      </c>
      <c r="K8" s="83" t="s">
        <v>42</v>
      </c>
      <c r="L8" s="83" t="s">
        <v>43</v>
      </c>
      <c r="M8" s="83" t="s">
        <v>44</v>
      </c>
      <c r="N8" s="83" t="s">
        <v>45</v>
      </c>
      <c r="O8" s="83" t="s">
        <v>46</v>
      </c>
      <c r="P8" s="83" t="s">
        <v>47</v>
      </c>
      <c r="Q8" s="83" t="s">
        <v>315</v>
      </c>
      <c r="R8" s="81" t="s">
        <v>248</v>
      </c>
    </row>
    <row r="9" spans="1:18" s="4" customFormat="1" ht="11.25" customHeight="1">
      <c r="A9" s="211" t="s">
        <v>3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8" s="4" customFormat="1" ht="53.25" customHeight="1">
      <c r="A10" s="5"/>
      <c r="B10" s="5"/>
      <c r="C10" s="72" t="s">
        <v>164</v>
      </c>
      <c r="D10" s="85" t="s">
        <v>165</v>
      </c>
      <c r="E10" s="53" t="s">
        <v>249</v>
      </c>
      <c r="F10" s="74"/>
      <c r="G10" s="86"/>
      <c r="H10" s="39">
        <v>6222.41</v>
      </c>
      <c r="I10" s="39">
        <v>6222.41</v>
      </c>
      <c r="J10" s="39">
        <v>6222.42</v>
      </c>
      <c r="K10" s="39">
        <v>6222.41</v>
      </c>
      <c r="L10" s="39">
        <v>6222.41</v>
      </c>
      <c r="M10" s="39">
        <v>6222.41</v>
      </c>
      <c r="N10" s="39">
        <v>6222.41</v>
      </c>
      <c r="O10" s="39">
        <v>6222.41</v>
      </c>
      <c r="P10" s="39">
        <v>7242.41</v>
      </c>
      <c r="Q10" s="39">
        <v>6792.41</v>
      </c>
      <c r="R10" s="63">
        <f>SUM(H10:Q10)</f>
        <v>63814.110000000015</v>
      </c>
    </row>
    <row r="11" spans="1:18" s="4" customFormat="1" ht="45" customHeight="1">
      <c r="A11" s="5" t="s">
        <v>17</v>
      </c>
      <c r="B11" s="5" t="s">
        <v>15</v>
      </c>
      <c r="C11" s="72" t="s">
        <v>166</v>
      </c>
      <c r="D11" s="85" t="s">
        <v>167</v>
      </c>
      <c r="E11" s="53" t="s">
        <v>251</v>
      </c>
      <c r="F11" s="74"/>
      <c r="G11" s="86"/>
      <c r="H11" s="39">
        <v>0</v>
      </c>
      <c r="I11" s="39">
        <v>300</v>
      </c>
      <c r="J11" s="39">
        <v>300</v>
      </c>
      <c r="K11" s="39">
        <v>300</v>
      </c>
      <c r="L11" s="39">
        <v>300</v>
      </c>
      <c r="M11" s="39">
        <v>300</v>
      </c>
      <c r="N11" s="39">
        <v>300</v>
      </c>
      <c r="O11" s="39">
        <v>300</v>
      </c>
      <c r="P11" s="39">
        <v>300</v>
      </c>
      <c r="Q11" s="39">
        <v>300</v>
      </c>
      <c r="R11" s="63">
        <f>SUM(H11:Q11)</f>
        <v>2700</v>
      </c>
    </row>
    <row r="12" spans="1:18" s="4" customFormat="1" ht="45" customHeight="1">
      <c r="A12" s="5"/>
      <c r="B12" s="5"/>
      <c r="C12" s="48" t="s">
        <v>168</v>
      </c>
      <c r="D12" s="85" t="s">
        <v>169</v>
      </c>
      <c r="E12" s="87" t="s">
        <v>250</v>
      </c>
      <c r="F12" s="86"/>
      <c r="G12" s="86"/>
      <c r="H12" s="39">
        <v>974</v>
      </c>
      <c r="I12" s="39">
        <v>974</v>
      </c>
      <c r="J12" s="39">
        <v>974</v>
      </c>
      <c r="K12" s="39">
        <v>974</v>
      </c>
      <c r="L12" s="39">
        <v>974</v>
      </c>
      <c r="M12" s="39">
        <v>974</v>
      </c>
      <c r="N12" s="39">
        <v>974</v>
      </c>
      <c r="O12" s="39">
        <v>974</v>
      </c>
      <c r="P12" s="39">
        <v>974</v>
      </c>
      <c r="Q12" s="39">
        <v>974</v>
      </c>
      <c r="R12" s="63">
        <f>SUM(H12:Q12)</f>
        <v>9740</v>
      </c>
    </row>
    <row r="13" spans="1:18" s="4" customFormat="1" ht="45" customHeight="1">
      <c r="A13" s="5"/>
      <c r="B13" s="5"/>
      <c r="C13" s="88" t="s">
        <v>170</v>
      </c>
      <c r="D13" s="89" t="s">
        <v>171</v>
      </c>
      <c r="E13" s="50" t="s">
        <v>252</v>
      </c>
      <c r="F13" s="54"/>
      <c r="G13" s="90"/>
      <c r="H13" s="39">
        <v>0</v>
      </c>
      <c r="I13" s="39">
        <v>120.48</v>
      </c>
      <c r="J13" s="39" t="s">
        <v>278</v>
      </c>
      <c r="K13" s="39">
        <v>64.900000000000006</v>
      </c>
      <c r="L13" s="39">
        <v>129.29</v>
      </c>
      <c r="M13" s="39">
        <v>0</v>
      </c>
      <c r="N13" s="39">
        <v>0</v>
      </c>
      <c r="O13" s="39">
        <v>129.9</v>
      </c>
      <c r="P13" s="39">
        <v>598.79999999999995</v>
      </c>
      <c r="Q13" s="39" t="s">
        <v>278</v>
      </c>
      <c r="R13" s="63">
        <f>SUM(F13:Q13)</f>
        <v>1043.3699999999999</v>
      </c>
    </row>
    <row r="14" spans="1:18" s="4" customFormat="1" ht="45" customHeight="1">
      <c r="A14" s="5"/>
      <c r="B14" s="5"/>
      <c r="C14" s="88" t="s">
        <v>297</v>
      </c>
      <c r="D14" s="89" t="s">
        <v>298</v>
      </c>
      <c r="E14" s="50" t="s">
        <v>299</v>
      </c>
      <c r="F14" s="54"/>
      <c r="G14" s="90"/>
      <c r="H14" s="39" t="s">
        <v>278</v>
      </c>
      <c r="I14" s="39" t="s">
        <v>278</v>
      </c>
      <c r="J14" s="39" t="s">
        <v>278</v>
      </c>
      <c r="K14" s="39" t="s">
        <v>278</v>
      </c>
      <c r="L14" s="39" t="s">
        <v>278</v>
      </c>
      <c r="M14" s="39" t="s">
        <v>278</v>
      </c>
      <c r="N14" s="39" t="s">
        <v>278</v>
      </c>
      <c r="O14" s="39">
        <v>844.2</v>
      </c>
      <c r="P14" s="39">
        <v>844.2</v>
      </c>
      <c r="Q14" s="39">
        <v>844.2</v>
      </c>
      <c r="R14" s="63">
        <f>SUM(O14:Q14)</f>
        <v>2532.6000000000004</v>
      </c>
    </row>
    <row r="15" spans="1:18" s="4" customFormat="1" ht="54.75" customHeight="1">
      <c r="A15" s="5"/>
      <c r="B15" s="5"/>
      <c r="C15" s="42" t="s">
        <v>198</v>
      </c>
      <c r="D15" s="89" t="s">
        <v>199</v>
      </c>
      <c r="E15" s="44" t="s">
        <v>200</v>
      </c>
      <c r="F15" s="54"/>
      <c r="G15" s="91"/>
      <c r="H15" s="39">
        <v>350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 t="s">
        <v>278</v>
      </c>
      <c r="P15" s="39" t="s">
        <v>278</v>
      </c>
      <c r="Q15" s="39" t="s">
        <v>278</v>
      </c>
      <c r="R15" s="63">
        <f>SUM(G15:Q15)</f>
        <v>350</v>
      </c>
    </row>
    <row r="16" spans="1:18">
      <c r="A16" s="92"/>
      <c r="B16" s="77"/>
      <c r="C16" s="77" t="s">
        <v>0</v>
      </c>
      <c r="D16" s="78"/>
      <c r="E16" s="93"/>
      <c r="F16" s="79">
        <f>SUM(F10:F15)</f>
        <v>0</v>
      </c>
      <c r="G16" s="79">
        <f>SUM(G10:G15)</f>
        <v>0</v>
      </c>
      <c r="H16" s="79">
        <f>SUM(H10:H15)</f>
        <v>7546.41</v>
      </c>
      <c r="I16" s="79">
        <f>SUM(I10:I15)</f>
        <v>7616.8899999999994</v>
      </c>
      <c r="J16" s="79">
        <f t="shared" ref="J16:R16" si="0">SUM(J10:J15)</f>
        <v>7496.42</v>
      </c>
      <c r="K16" s="79">
        <f t="shared" si="0"/>
        <v>7561.3099999999995</v>
      </c>
      <c r="L16" s="79">
        <f t="shared" si="0"/>
        <v>7625.7</v>
      </c>
      <c r="M16" s="79">
        <f t="shared" si="0"/>
        <v>7496.41</v>
      </c>
      <c r="N16" s="79">
        <f>SUM(N10:N15)</f>
        <v>7496.41</v>
      </c>
      <c r="O16" s="79">
        <f>SUM(O10:O15)</f>
        <v>8470.51</v>
      </c>
      <c r="P16" s="79">
        <f>SUM(P10:P15)</f>
        <v>9959.41</v>
      </c>
      <c r="Q16" s="79">
        <f>SUM(Q10:Q15)</f>
        <v>8910.61</v>
      </c>
      <c r="R16" s="94">
        <f t="shared" si="0"/>
        <v>80180.080000000016</v>
      </c>
    </row>
    <row r="17" spans="1:19">
      <c r="A17" s="92"/>
      <c r="B17" s="95"/>
      <c r="C17" s="17"/>
      <c r="D17" s="96"/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</row>
    <row r="18" spans="1:19">
      <c r="A18" s="100"/>
      <c r="B18" s="101"/>
      <c r="C18" s="17"/>
      <c r="D18" s="17"/>
      <c r="E18" s="1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17"/>
      <c r="S18" s="17"/>
    </row>
    <row r="19" spans="1:19" ht="11.25" customHeight="1">
      <c r="A19" s="211" t="s">
        <v>21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r="20" spans="1:19" s="4" customFormat="1" ht="30" customHeight="1">
      <c r="A20" s="5" t="s">
        <v>35</v>
      </c>
      <c r="B20" s="5" t="s">
        <v>15</v>
      </c>
      <c r="C20" s="102" t="s">
        <v>61</v>
      </c>
      <c r="D20" s="103" t="s">
        <v>62</v>
      </c>
      <c r="E20" s="104" t="s">
        <v>67</v>
      </c>
      <c r="F20" s="105"/>
      <c r="G20" s="45"/>
      <c r="H20" s="40">
        <v>14544.45</v>
      </c>
      <c r="I20" s="40">
        <v>13485.64</v>
      </c>
      <c r="J20" s="40">
        <v>14569.74</v>
      </c>
      <c r="K20" s="41">
        <v>18374.07</v>
      </c>
      <c r="L20" s="41">
        <f>5309.6+8771.33</f>
        <v>14080.93</v>
      </c>
      <c r="M20" s="41">
        <f>6501.51+9377.31</f>
        <v>15878.82</v>
      </c>
      <c r="N20" s="40">
        <v>21819.79</v>
      </c>
      <c r="O20" s="40">
        <v>19329.07</v>
      </c>
      <c r="P20" s="40">
        <v>19597.87</v>
      </c>
      <c r="Q20" s="40">
        <v>20740.22</v>
      </c>
      <c r="R20" s="106">
        <f>SUM(H20:Q20)</f>
        <v>172420.6</v>
      </c>
    </row>
    <row r="21" spans="1:19" s="4" customFormat="1" ht="30" customHeight="1">
      <c r="A21" s="5"/>
      <c r="B21" s="5"/>
      <c r="C21" s="107" t="s">
        <v>71</v>
      </c>
      <c r="D21" s="62" t="s">
        <v>73</v>
      </c>
      <c r="E21" s="108" t="s">
        <v>72</v>
      </c>
      <c r="F21" s="105"/>
      <c r="G21" s="45"/>
      <c r="H21" s="41">
        <v>18147.64</v>
      </c>
      <c r="I21" s="41">
        <v>10081.200000000001</v>
      </c>
      <c r="J21" s="41">
        <v>15780.6</v>
      </c>
      <c r="K21" s="41">
        <v>26768.11</v>
      </c>
      <c r="L21" s="41">
        <v>38767.94</v>
      </c>
      <c r="M21" s="41">
        <v>35725.949999999997</v>
      </c>
      <c r="N21" s="40">
        <v>31577.64</v>
      </c>
      <c r="O21" s="40">
        <v>32767.91</v>
      </c>
      <c r="P21" s="40">
        <v>36301.550000000003</v>
      </c>
      <c r="Q21" s="40">
        <v>31925.79</v>
      </c>
      <c r="R21" s="106">
        <f>SUM(H21:Q21)</f>
        <v>277844.33</v>
      </c>
    </row>
    <row r="22" spans="1:19" s="4" customFormat="1" ht="30" customHeight="1">
      <c r="A22" s="5"/>
      <c r="B22" s="5"/>
      <c r="C22" s="107" t="s">
        <v>68</v>
      </c>
      <c r="D22" s="43" t="s">
        <v>70</v>
      </c>
      <c r="E22" s="109" t="s">
        <v>69</v>
      </c>
      <c r="F22" s="105"/>
      <c r="G22" s="45"/>
      <c r="H22" s="41">
        <v>3076.46</v>
      </c>
      <c r="I22" s="41">
        <v>2693.48</v>
      </c>
      <c r="J22" s="41">
        <v>6104.22</v>
      </c>
      <c r="K22" s="41">
        <v>7989.72</v>
      </c>
      <c r="L22" s="41">
        <f>3662+3474.64</f>
        <v>7136.6399999999994</v>
      </c>
      <c r="M22" s="41">
        <f>3253.38+9779.7</f>
        <v>13033.080000000002</v>
      </c>
      <c r="N22" s="40">
        <v>11495.27</v>
      </c>
      <c r="O22" s="40">
        <v>7931.04</v>
      </c>
      <c r="P22" s="40">
        <v>7571.29</v>
      </c>
      <c r="Q22" s="40">
        <v>3023.11</v>
      </c>
      <c r="R22" s="106">
        <f>SUM(H22:Q22)</f>
        <v>70054.310000000012</v>
      </c>
    </row>
    <row r="23" spans="1:19" s="4" customFormat="1" ht="30" customHeight="1">
      <c r="A23" s="5" t="s">
        <v>23</v>
      </c>
      <c r="B23" s="5" t="s">
        <v>15</v>
      </c>
      <c r="C23" s="107" t="s">
        <v>74</v>
      </c>
      <c r="D23" s="43" t="s">
        <v>76</v>
      </c>
      <c r="E23" s="109" t="s">
        <v>75</v>
      </c>
      <c r="F23" s="105"/>
      <c r="G23" s="45"/>
      <c r="H23" s="41">
        <v>5322.02</v>
      </c>
      <c r="I23" s="41">
        <v>3077.15</v>
      </c>
      <c r="J23" s="41">
        <v>3815.5</v>
      </c>
      <c r="K23" s="41">
        <v>0</v>
      </c>
      <c r="L23" s="41">
        <v>0</v>
      </c>
      <c r="M23" s="41">
        <v>0</v>
      </c>
      <c r="N23" s="40" t="s">
        <v>278</v>
      </c>
      <c r="O23" s="40" t="s">
        <v>278</v>
      </c>
      <c r="P23" s="40" t="s">
        <v>278</v>
      </c>
      <c r="Q23" s="40" t="s">
        <v>278</v>
      </c>
      <c r="R23" s="106">
        <f>SUM(H23:P23)</f>
        <v>12214.67</v>
      </c>
    </row>
    <row r="24" spans="1:19" s="4" customFormat="1" ht="30" customHeight="1">
      <c r="A24" s="5"/>
      <c r="B24" s="5"/>
      <c r="C24" s="107" t="s">
        <v>280</v>
      </c>
      <c r="D24" s="43" t="s">
        <v>290</v>
      </c>
      <c r="E24" s="109" t="s">
        <v>72</v>
      </c>
      <c r="F24" s="105"/>
      <c r="G24" s="45"/>
      <c r="H24" s="41" t="s">
        <v>278</v>
      </c>
      <c r="I24" s="41" t="s">
        <v>278</v>
      </c>
      <c r="J24" s="41" t="s">
        <v>278</v>
      </c>
      <c r="K24" s="41" t="s">
        <v>278</v>
      </c>
      <c r="L24" s="41" t="s">
        <v>278</v>
      </c>
      <c r="M24" s="41" t="s">
        <v>278</v>
      </c>
      <c r="N24" s="40">
        <v>28360.65</v>
      </c>
      <c r="O24" s="40">
        <v>26625.94</v>
      </c>
      <c r="P24" s="40">
        <v>20764.98</v>
      </c>
      <c r="Q24" s="40">
        <v>16995.54</v>
      </c>
      <c r="R24" s="106">
        <f>SUM(N24:Q24)</f>
        <v>92747.109999999986</v>
      </c>
    </row>
    <row r="25" spans="1:19" s="4" customFormat="1" ht="30" customHeight="1">
      <c r="A25" s="5"/>
      <c r="B25" s="5"/>
      <c r="C25" s="107" t="s">
        <v>64</v>
      </c>
      <c r="D25" s="43" t="s">
        <v>65</v>
      </c>
      <c r="E25" s="62" t="s">
        <v>66</v>
      </c>
      <c r="F25" s="105"/>
      <c r="G25" s="45"/>
      <c r="H25" s="41">
        <v>42022.89</v>
      </c>
      <c r="I25" s="41">
        <v>19877.240000000002</v>
      </c>
      <c r="J25" s="41">
        <v>24572.5</v>
      </c>
      <c r="K25" s="41">
        <v>25209.73</v>
      </c>
      <c r="L25" s="41">
        <v>22909.49</v>
      </c>
      <c r="M25" s="41">
        <v>10095.709999999999</v>
      </c>
      <c r="N25" s="40">
        <v>21773.77</v>
      </c>
      <c r="O25" s="40">
        <v>20772.66</v>
      </c>
      <c r="P25" s="40">
        <v>20813.14</v>
      </c>
      <c r="Q25" s="40">
        <v>23325.97</v>
      </c>
      <c r="R25" s="106">
        <f>SUM(H25:Q25)</f>
        <v>231373.1</v>
      </c>
    </row>
    <row r="26" spans="1:19" s="4" customFormat="1" ht="30" customHeight="1">
      <c r="A26" s="5"/>
      <c r="B26" s="5"/>
      <c r="C26" s="42" t="s">
        <v>256</v>
      </c>
      <c r="D26" s="43" t="s">
        <v>257</v>
      </c>
      <c r="E26" s="109" t="s">
        <v>69</v>
      </c>
      <c r="F26" s="105"/>
      <c r="G26" s="45"/>
      <c r="H26" s="41">
        <v>0</v>
      </c>
      <c r="I26" s="41">
        <v>0</v>
      </c>
      <c r="J26" s="41">
        <v>29994.95</v>
      </c>
      <c r="K26" s="41">
        <v>21654.59</v>
      </c>
      <c r="L26" s="41">
        <v>4526.9399999999996</v>
      </c>
      <c r="M26" s="41">
        <v>22699.040000000001</v>
      </c>
      <c r="N26" s="40">
        <v>3526.78</v>
      </c>
      <c r="O26" s="40" t="s">
        <v>278</v>
      </c>
      <c r="P26" s="40" t="s">
        <v>278</v>
      </c>
      <c r="Q26" s="40" t="s">
        <v>278</v>
      </c>
      <c r="R26" s="106">
        <f t="shared" ref="R26:R33" si="1">SUM(H26:P26)</f>
        <v>82402.3</v>
      </c>
    </row>
    <row r="27" spans="1:19" s="4" customFormat="1" ht="30" customHeight="1">
      <c r="A27" s="5" t="s">
        <v>31</v>
      </c>
      <c r="B27" s="5" t="s">
        <v>15</v>
      </c>
      <c r="C27" s="107" t="s">
        <v>284</v>
      </c>
      <c r="D27" s="43" t="s">
        <v>63</v>
      </c>
      <c r="E27" s="62" t="s">
        <v>66</v>
      </c>
      <c r="F27" s="110"/>
      <c r="G27" s="45"/>
      <c r="H27" s="41">
        <v>12778.78</v>
      </c>
      <c r="I27" s="41">
        <v>15494.64</v>
      </c>
      <c r="J27" s="41">
        <v>6615.8</v>
      </c>
      <c r="K27" s="41">
        <v>9919</v>
      </c>
      <c r="L27" s="41">
        <v>19065.47</v>
      </c>
      <c r="M27" s="41">
        <v>12916.75</v>
      </c>
      <c r="N27" s="40">
        <v>11728.63</v>
      </c>
      <c r="O27" s="40">
        <v>13564.23</v>
      </c>
      <c r="P27" s="40">
        <v>10957.14</v>
      </c>
      <c r="Q27" s="40">
        <v>9926.73</v>
      </c>
      <c r="R27" s="106">
        <f>SUM(H27:Q27)</f>
        <v>122967.17</v>
      </c>
    </row>
    <row r="28" spans="1:19" s="4" customFormat="1" ht="30" customHeight="1">
      <c r="A28" s="5"/>
      <c r="B28" s="5"/>
      <c r="C28" s="107" t="s">
        <v>244</v>
      </c>
      <c r="D28" s="43" t="s">
        <v>246</v>
      </c>
      <c r="E28" s="62" t="s">
        <v>245</v>
      </c>
      <c r="F28" s="110"/>
      <c r="G28" s="45"/>
      <c r="H28" s="41">
        <v>0</v>
      </c>
      <c r="I28" s="41">
        <v>5435.8</v>
      </c>
      <c r="J28" s="41">
        <v>5141.21</v>
      </c>
      <c r="K28" s="41">
        <v>2576.04</v>
      </c>
      <c r="L28" s="41">
        <v>10839</v>
      </c>
      <c r="M28" s="41">
        <v>10799</v>
      </c>
      <c r="N28" s="40">
        <v>11199</v>
      </c>
      <c r="O28" s="40">
        <v>11639</v>
      </c>
      <c r="P28" s="40">
        <v>11319</v>
      </c>
      <c r="Q28" s="40">
        <v>10439</v>
      </c>
      <c r="R28" s="106">
        <f>SUM(H28:Q28)</f>
        <v>79387.05</v>
      </c>
      <c r="S28" s="57"/>
    </row>
    <row r="29" spans="1:19" s="4" customFormat="1" ht="30" customHeight="1">
      <c r="A29" s="5"/>
      <c r="B29" s="5"/>
      <c r="C29" s="42" t="s">
        <v>276</v>
      </c>
      <c r="D29" s="43" t="s">
        <v>277</v>
      </c>
      <c r="E29" s="62" t="s">
        <v>66</v>
      </c>
      <c r="F29" s="110"/>
      <c r="G29" s="45"/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10377.24</v>
      </c>
      <c r="N29" s="41">
        <v>57456.56</v>
      </c>
      <c r="O29" s="41">
        <v>65408.7</v>
      </c>
      <c r="P29" s="41">
        <v>50874.49</v>
      </c>
      <c r="Q29" s="41">
        <v>48696.29</v>
      </c>
      <c r="R29" s="111">
        <f>SUM(H29:Q29)</f>
        <v>232813.28</v>
      </c>
      <c r="S29" s="58"/>
    </row>
    <row r="30" spans="1:19" s="4" customFormat="1" ht="30" customHeight="1">
      <c r="A30" s="5" t="s">
        <v>29</v>
      </c>
      <c r="B30" s="5" t="s">
        <v>15</v>
      </c>
      <c r="C30" s="107" t="s">
        <v>77</v>
      </c>
      <c r="D30" s="43" t="s">
        <v>79</v>
      </c>
      <c r="E30" s="109" t="s">
        <v>78</v>
      </c>
      <c r="F30" s="105"/>
      <c r="G30" s="45"/>
      <c r="H30" s="41">
        <v>4620</v>
      </c>
      <c r="I30" s="41">
        <v>4620</v>
      </c>
      <c r="J30" s="41">
        <v>6160</v>
      </c>
      <c r="K30" s="41">
        <v>6160</v>
      </c>
      <c r="L30" s="41">
        <v>7700</v>
      </c>
      <c r="M30" s="41">
        <v>6160</v>
      </c>
      <c r="N30" s="41">
        <v>6090</v>
      </c>
      <c r="O30" s="41">
        <v>7850</v>
      </c>
      <c r="P30" s="41">
        <v>6160</v>
      </c>
      <c r="Q30" s="41">
        <v>4170</v>
      </c>
      <c r="R30" s="111">
        <f>SUM(H30:Q30)</f>
        <v>59690</v>
      </c>
      <c r="S30" s="58"/>
    </row>
    <row r="31" spans="1:19" s="13" customFormat="1" ht="37.5" customHeight="1">
      <c r="A31" s="112"/>
      <c r="C31" s="51" t="s">
        <v>263</v>
      </c>
      <c r="D31" s="52" t="s">
        <v>264</v>
      </c>
      <c r="E31" s="53" t="s">
        <v>265</v>
      </c>
      <c r="F31" s="113"/>
      <c r="G31" s="65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500.96</v>
      </c>
      <c r="N31" s="41">
        <v>500.96</v>
      </c>
      <c r="O31" s="41">
        <v>626.20000000000005</v>
      </c>
      <c r="P31" s="41">
        <v>532.27</v>
      </c>
      <c r="Q31" s="41">
        <v>375.72</v>
      </c>
      <c r="R31" s="114">
        <f>SUM(H31:Q31)</f>
        <v>2536.1099999999997</v>
      </c>
    </row>
    <row r="32" spans="1:19" s="4" customFormat="1" ht="30" customHeight="1">
      <c r="A32" s="5"/>
      <c r="B32" s="5"/>
      <c r="C32" s="107" t="s">
        <v>114</v>
      </c>
      <c r="D32" s="115" t="s">
        <v>115</v>
      </c>
      <c r="E32" s="109" t="s">
        <v>69</v>
      </c>
      <c r="F32" s="105"/>
      <c r="G32" s="45"/>
      <c r="H32" s="41">
        <v>7215.24</v>
      </c>
      <c r="I32" s="41">
        <v>817.02</v>
      </c>
      <c r="J32" s="55">
        <v>0</v>
      </c>
      <c r="K32" s="41">
        <v>0</v>
      </c>
      <c r="L32" s="41">
        <v>0</v>
      </c>
      <c r="M32" s="41">
        <v>0</v>
      </c>
      <c r="N32" s="41" t="s">
        <v>278</v>
      </c>
      <c r="O32" s="41" t="s">
        <v>278</v>
      </c>
      <c r="P32" s="41" t="s">
        <v>278</v>
      </c>
      <c r="Q32" s="41" t="s">
        <v>278</v>
      </c>
      <c r="R32" s="111">
        <f t="shared" si="1"/>
        <v>8032.26</v>
      </c>
      <c r="S32" s="58"/>
    </row>
    <row r="33" spans="1:18" s="4" customFormat="1" ht="30" customHeight="1">
      <c r="A33" s="5" t="s">
        <v>22</v>
      </c>
      <c r="B33" s="5" t="s">
        <v>22</v>
      </c>
      <c r="C33" s="107" t="s">
        <v>157</v>
      </c>
      <c r="D33" s="43" t="s">
        <v>158</v>
      </c>
      <c r="E33" s="109" t="s">
        <v>91</v>
      </c>
      <c r="F33" s="105"/>
      <c r="G33" s="45"/>
      <c r="H33" s="41">
        <v>612</v>
      </c>
      <c r="I33" s="41">
        <v>990</v>
      </c>
      <c r="J33" s="41">
        <v>848</v>
      </c>
      <c r="K33" s="41">
        <v>748</v>
      </c>
      <c r="L33" s="41">
        <v>1274</v>
      </c>
      <c r="M33" s="41">
        <v>1602</v>
      </c>
      <c r="N33" s="40">
        <v>814</v>
      </c>
      <c r="O33" s="40" t="s">
        <v>278</v>
      </c>
      <c r="P33" s="40" t="s">
        <v>278</v>
      </c>
      <c r="Q33" s="40" t="s">
        <v>278</v>
      </c>
      <c r="R33" s="106">
        <f t="shared" si="1"/>
        <v>6888</v>
      </c>
    </row>
    <row r="34" spans="1:18" s="4" customFormat="1" ht="30" customHeight="1">
      <c r="A34" s="5"/>
      <c r="B34" s="5"/>
      <c r="C34" s="107" t="s">
        <v>159</v>
      </c>
      <c r="D34" s="43" t="s">
        <v>160</v>
      </c>
      <c r="E34" s="109" t="s">
        <v>161</v>
      </c>
      <c r="F34" s="105"/>
      <c r="G34" s="45"/>
      <c r="H34" s="41">
        <v>6721.53</v>
      </c>
      <c r="I34" s="41">
        <v>5805.26</v>
      </c>
      <c r="J34" s="41">
        <v>5723.24</v>
      </c>
      <c r="K34" s="41">
        <v>15840.32</v>
      </c>
      <c r="L34" s="41">
        <v>5348.5</v>
      </c>
      <c r="M34" s="41">
        <v>10378.66</v>
      </c>
      <c r="N34" s="40">
        <v>4994.8900000000003</v>
      </c>
      <c r="O34" s="40">
        <v>4996.1000000000004</v>
      </c>
      <c r="P34" s="40">
        <v>9543.42</v>
      </c>
      <c r="Q34" s="40">
        <v>11623.77</v>
      </c>
      <c r="R34" s="106">
        <f>SUM(H34:Q34)</f>
        <v>80975.69</v>
      </c>
    </row>
    <row r="35" spans="1:18" s="4" customFormat="1" ht="30" customHeight="1">
      <c r="A35" s="5" t="s">
        <v>26</v>
      </c>
      <c r="B35" s="5" t="s">
        <v>27</v>
      </c>
      <c r="C35" s="116" t="s">
        <v>116</v>
      </c>
      <c r="D35" s="108" t="s">
        <v>118</v>
      </c>
      <c r="E35" s="109" t="s">
        <v>117</v>
      </c>
      <c r="F35" s="117"/>
      <c r="G35" s="41"/>
      <c r="H35" s="41">
        <v>6364.71</v>
      </c>
      <c r="I35" s="41">
        <v>3380.04</v>
      </c>
      <c r="J35" s="41">
        <v>4456.72</v>
      </c>
      <c r="K35" s="41">
        <v>6883.4</v>
      </c>
      <c r="L35" s="41">
        <v>6648.47</v>
      </c>
      <c r="M35" s="41">
        <v>6795.52</v>
      </c>
      <c r="N35" s="40">
        <v>8244.4</v>
      </c>
      <c r="O35" s="40">
        <v>7599.04</v>
      </c>
      <c r="P35" s="40">
        <v>7797.44</v>
      </c>
      <c r="Q35" s="40">
        <v>5388.39</v>
      </c>
      <c r="R35" s="106">
        <f>SUM(H35:Q35)</f>
        <v>63558.130000000005</v>
      </c>
    </row>
    <row r="36" spans="1:18" s="4" customFormat="1" ht="30" customHeight="1">
      <c r="A36" s="5"/>
      <c r="B36" s="5"/>
      <c r="C36" s="116" t="s">
        <v>281</v>
      </c>
      <c r="D36" s="108" t="s">
        <v>289</v>
      </c>
      <c r="E36" s="109" t="s">
        <v>78</v>
      </c>
      <c r="F36" s="117"/>
      <c r="G36" s="41"/>
      <c r="H36" s="41" t="s">
        <v>278</v>
      </c>
      <c r="I36" s="41" t="s">
        <v>278</v>
      </c>
      <c r="J36" s="41" t="s">
        <v>278</v>
      </c>
      <c r="K36" s="41" t="s">
        <v>278</v>
      </c>
      <c r="L36" s="41" t="s">
        <v>278</v>
      </c>
      <c r="M36" s="41" t="s">
        <v>278</v>
      </c>
      <c r="N36" s="40">
        <v>3788.51</v>
      </c>
      <c r="O36" s="40">
        <v>5322.7</v>
      </c>
      <c r="P36" s="40">
        <v>4979.0600000000004</v>
      </c>
      <c r="Q36" s="40">
        <v>3851.13</v>
      </c>
      <c r="R36" s="106">
        <f>SUM(N36:Q36)</f>
        <v>17941.400000000001</v>
      </c>
    </row>
    <row r="37" spans="1:18" s="4" customFormat="1" ht="30" customHeight="1">
      <c r="A37" s="5"/>
      <c r="B37" s="5"/>
      <c r="C37" s="107" t="s">
        <v>106</v>
      </c>
      <c r="D37" s="43" t="s">
        <v>108</v>
      </c>
      <c r="E37" s="109" t="s">
        <v>107</v>
      </c>
      <c r="F37" s="105"/>
      <c r="G37" s="45"/>
      <c r="H37" s="41">
        <v>4132.92</v>
      </c>
      <c r="I37" s="41">
        <v>3569.34</v>
      </c>
      <c r="J37" s="41">
        <v>3569.34</v>
      </c>
      <c r="K37" s="41">
        <v>8547.6299999999992</v>
      </c>
      <c r="L37" s="41">
        <v>8297.15</v>
      </c>
      <c r="M37" s="41">
        <v>7796.19</v>
      </c>
      <c r="N37" s="40">
        <v>10708.02</v>
      </c>
      <c r="O37" s="40">
        <v>10927.19</v>
      </c>
      <c r="P37" s="40">
        <v>10426.23</v>
      </c>
      <c r="Q37" s="40">
        <v>9987.89</v>
      </c>
      <c r="R37" s="106">
        <f>SUM(H37:Q37)</f>
        <v>77961.899999999994</v>
      </c>
    </row>
    <row r="38" spans="1:18" s="4" customFormat="1" ht="30" customHeight="1">
      <c r="A38" s="5"/>
      <c r="B38" s="5"/>
      <c r="C38" s="107" t="s">
        <v>109</v>
      </c>
      <c r="D38" s="43" t="s">
        <v>110</v>
      </c>
      <c r="E38" s="109" t="s">
        <v>66</v>
      </c>
      <c r="F38" s="105"/>
      <c r="G38" s="45"/>
      <c r="H38" s="41">
        <v>19830.78</v>
      </c>
      <c r="I38" s="41">
        <v>23627.32</v>
      </c>
      <c r="J38" s="41">
        <v>20953.28</v>
      </c>
      <c r="K38" s="41">
        <v>12957.68</v>
      </c>
      <c r="L38" s="41">
        <v>9796.61</v>
      </c>
      <c r="M38" s="41">
        <f>7424.24</f>
        <v>7424.24</v>
      </c>
      <c r="N38" s="40">
        <v>8690.5300000000007</v>
      </c>
      <c r="O38" s="40">
        <v>9289</v>
      </c>
      <c r="P38" s="40">
        <v>7097.51</v>
      </c>
      <c r="Q38" s="40">
        <v>6498.65</v>
      </c>
      <c r="R38" s="106">
        <f>SUM(H38:Q38)</f>
        <v>126165.59999999999</v>
      </c>
    </row>
    <row r="39" spans="1:18" s="4" customFormat="1" ht="30" customHeight="1">
      <c r="A39" s="5"/>
      <c r="B39" s="5"/>
      <c r="C39" s="107" t="s">
        <v>111</v>
      </c>
      <c r="D39" s="118" t="s">
        <v>113</v>
      </c>
      <c r="E39" s="109" t="s">
        <v>112</v>
      </c>
      <c r="F39" s="105"/>
      <c r="G39" s="45"/>
      <c r="H39" s="41">
        <v>6888.2</v>
      </c>
      <c r="I39" s="41">
        <v>6919.51</v>
      </c>
      <c r="J39" s="41">
        <v>6919.51</v>
      </c>
      <c r="K39" s="41">
        <v>12022.08</v>
      </c>
      <c r="L39" s="41">
        <v>6888.2</v>
      </c>
      <c r="M39" s="41">
        <v>6888.2</v>
      </c>
      <c r="N39" s="40">
        <v>8391.08</v>
      </c>
      <c r="O39" s="40">
        <v>9612.17</v>
      </c>
      <c r="P39" s="40">
        <v>9768.7199999999993</v>
      </c>
      <c r="Q39" s="40">
        <v>7827.5</v>
      </c>
      <c r="R39" s="106">
        <f>SUM(H39:Q39)</f>
        <v>82125.17</v>
      </c>
    </row>
    <row r="40" spans="1:18" s="4" customFormat="1" ht="30" customHeight="1">
      <c r="A40" s="5"/>
      <c r="B40" s="5"/>
      <c r="C40" s="107" t="s">
        <v>104</v>
      </c>
      <c r="D40" s="62" t="s">
        <v>105</v>
      </c>
      <c r="E40" s="108" t="s">
        <v>91</v>
      </c>
      <c r="F40" s="105"/>
      <c r="G40" s="45"/>
      <c r="H40" s="41">
        <v>15287.43</v>
      </c>
      <c r="I40" s="41">
        <v>14850.64</v>
      </c>
      <c r="J40" s="41">
        <v>15857.78</v>
      </c>
      <c r="K40" s="41">
        <v>22726.31</v>
      </c>
      <c r="L40" s="41">
        <f>16244.31+1278</f>
        <v>17522.309999999998</v>
      </c>
      <c r="M40" s="41">
        <f>17556.31+978</f>
        <v>18534.310000000001</v>
      </c>
      <c r="N40" s="40">
        <v>20842.310000000001</v>
      </c>
      <c r="O40" s="40">
        <v>26426</v>
      </c>
      <c r="P40" s="40">
        <v>23478</v>
      </c>
      <c r="Q40" s="40">
        <v>23012</v>
      </c>
      <c r="R40" s="106">
        <f>SUM(H40:Q40)</f>
        <v>198537.09</v>
      </c>
    </row>
    <row r="41" spans="1:18" s="4" customFormat="1" ht="30" customHeight="1">
      <c r="A41" s="5" t="s">
        <v>26</v>
      </c>
      <c r="B41" s="5" t="s">
        <v>27</v>
      </c>
      <c r="C41" s="107" t="s">
        <v>283</v>
      </c>
      <c r="D41" s="62" t="s">
        <v>287</v>
      </c>
      <c r="E41" s="108" t="s">
        <v>288</v>
      </c>
      <c r="F41" s="105"/>
      <c r="G41" s="45"/>
      <c r="H41" s="41" t="s">
        <v>278</v>
      </c>
      <c r="I41" s="41" t="s">
        <v>278</v>
      </c>
      <c r="J41" s="41" t="s">
        <v>278</v>
      </c>
      <c r="K41" s="41" t="s">
        <v>278</v>
      </c>
      <c r="L41" s="41" t="s">
        <v>278</v>
      </c>
      <c r="M41" s="41" t="s">
        <v>278</v>
      </c>
      <c r="N41" s="40">
        <v>532.27</v>
      </c>
      <c r="O41" s="40">
        <v>1001.92</v>
      </c>
      <c r="P41" s="40">
        <v>1001.92</v>
      </c>
      <c r="Q41" s="40">
        <v>1252.4000000000001</v>
      </c>
      <c r="R41" s="106">
        <f>SUM(N41:Q41)</f>
        <v>3788.51</v>
      </c>
    </row>
    <row r="42" spans="1:18" s="4" customFormat="1" ht="30" customHeight="1">
      <c r="A42" s="5"/>
      <c r="B42" s="5"/>
      <c r="C42" s="107" t="s">
        <v>102</v>
      </c>
      <c r="D42" s="62" t="s">
        <v>103</v>
      </c>
      <c r="E42" s="108" t="s">
        <v>81</v>
      </c>
      <c r="F42" s="105"/>
      <c r="G42" s="45"/>
      <c r="H42" s="41">
        <v>11909.3</v>
      </c>
      <c r="I42" s="41">
        <v>9005.15</v>
      </c>
      <c r="J42" s="41">
        <v>9635.8799999999992</v>
      </c>
      <c r="K42" s="41">
        <v>14331.21</v>
      </c>
      <c r="L42" s="41">
        <f>5265.19+8195.4</f>
        <v>13460.59</v>
      </c>
      <c r="M42" s="41">
        <f>4752.57+6894.08</f>
        <v>11646.65</v>
      </c>
      <c r="N42" s="40">
        <v>14030.31</v>
      </c>
      <c r="O42" s="40">
        <v>14435.39</v>
      </c>
      <c r="P42" s="40">
        <v>13012.86</v>
      </c>
      <c r="Q42" s="40">
        <v>12756.88</v>
      </c>
      <c r="R42" s="106">
        <f>SUM(H42:Q42)</f>
        <v>124224.21999999999</v>
      </c>
    </row>
    <row r="43" spans="1:18" s="4" customFormat="1" ht="30" customHeight="1">
      <c r="A43" s="5"/>
      <c r="B43" s="5"/>
      <c r="C43" s="107" t="s">
        <v>162</v>
      </c>
      <c r="D43" s="43" t="s">
        <v>163</v>
      </c>
      <c r="E43" s="108" t="s">
        <v>145</v>
      </c>
      <c r="F43" s="105"/>
      <c r="G43" s="45"/>
      <c r="H43" s="41">
        <v>8985.06</v>
      </c>
      <c r="I43" s="41">
        <v>8247.68</v>
      </c>
      <c r="J43" s="41">
        <v>10004.36</v>
      </c>
      <c r="K43" s="41">
        <v>13110.56</v>
      </c>
      <c r="L43" s="41">
        <v>16547.11</v>
      </c>
      <c r="M43" s="41">
        <v>12411.26</v>
      </c>
      <c r="N43" s="40">
        <v>12939.95</v>
      </c>
      <c r="O43" s="40">
        <v>15121.04</v>
      </c>
      <c r="P43" s="40">
        <v>13131.26</v>
      </c>
      <c r="Q43" s="40">
        <v>9972.7900000000009</v>
      </c>
      <c r="R43" s="106">
        <f>SUM(H43:Q43)</f>
        <v>120471.06999999998</v>
      </c>
    </row>
    <row r="44" spans="1:18" s="4" customFormat="1" ht="30" customHeight="1">
      <c r="A44" s="5" t="s">
        <v>38</v>
      </c>
      <c r="B44" s="5" t="s">
        <v>15</v>
      </c>
      <c r="C44" s="107" t="s">
        <v>100</v>
      </c>
      <c r="D44" s="43" t="s">
        <v>101</v>
      </c>
      <c r="E44" s="109" t="s">
        <v>95</v>
      </c>
      <c r="F44" s="105"/>
      <c r="G44" s="45"/>
      <c r="H44" s="41">
        <v>901.68</v>
      </c>
      <c r="I44" s="41">
        <v>5059.3599999999997</v>
      </c>
      <c r="J44" s="41">
        <v>5999.97</v>
      </c>
      <c r="K44" s="41">
        <v>8253.44</v>
      </c>
      <c r="L44" s="41">
        <v>9248.59</v>
      </c>
      <c r="M44" s="41">
        <v>8766.32</v>
      </c>
      <c r="N44" s="40">
        <v>8631.08</v>
      </c>
      <c r="O44" s="40">
        <v>10006.34</v>
      </c>
      <c r="P44" s="40">
        <v>8445.84</v>
      </c>
      <c r="Q44" s="40">
        <v>6794.03</v>
      </c>
      <c r="R44" s="106">
        <f>SUM(H44:Q44)</f>
        <v>72106.649999999994</v>
      </c>
    </row>
    <row r="45" spans="1:18" s="4" customFormat="1" ht="30" customHeight="1">
      <c r="A45" s="5" t="s">
        <v>23</v>
      </c>
      <c r="B45" s="5" t="s">
        <v>15</v>
      </c>
      <c r="C45" s="107" t="s">
        <v>97</v>
      </c>
      <c r="D45" s="62" t="s">
        <v>99</v>
      </c>
      <c r="E45" s="109" t="s">
        <v>98</v>
      </c>
      <c r="F45" s="105"/>
      <c r="G45" s="45"/>
      <c r="H45" s="41">
        <v>6689.6</v>
      </c>
      <c r="I45" s="41">
        <v>7703.31</v>
      </c>
      <c r="J45" s="41">
        <v>6752.22</v>
      </c>
      <c r="K45" s="41">
        <v>9324.26</v>
      </c>
      <c r="L45" s="41">
        <f>2588.29+7375.29</f>
        <v>9963.58</v>
      </c>
      <c r="M45" s="41">
        <f>2254.32+6202.85</f>
        <v>8457.17</v>
      </c>
      <c r="N45" s="40">
        <v>9362.89</v>
      </c>
      <c r="O45" s="40">
        <v>9208.61</v>
      </c>
      <c r="P45" s="40">
        <v>8561.65</v>
      </c>
      <c r="Q45" s="40">
        <v>7610.56</v>
      </c>
      <c r="R45" s="106">
        <f>SUM(H45:Q45)</f>
        <v>83633.849999999991</v>
      </c>
    </row>
    <row r="46" spans="1:18" s="4" customFormat="1" ht="30" customHeight="1">
      <c r="A46" s="5"/>
      <c r="B46" s="5"/>
      <c r="C46" s="107" t="s">
        <v>300</v>
      </c>
      <c r="D46" s="62" t="s">
        <v>301</v>
      </c>
      <c r="E46" s="109" t="s">
        <v>69</v>
      </c>
      <c r="F46" s="105"/>
      <c r="G46" s="45"/>
      <c r="H46" s="41" t="s">
        <v>278</v>
      </c>
      <c r="I46" s="41" t="s">
        <v>278</v>
      </c>
      <c r="J46" s="41" t="s">
        <v>278</v>
      </c>
      <c r="K46" s="41" t="s">
        <v>278</v>
      </c>
      <c r="L46" s="41" t="s">
        <v>278</v>
      </c>
      <c r="M46" s="41" t="s">
        <v>278</v>
      </c>
      <c r="N46" s="40" t="s">
        <v>278</v>
      </c>
      <c r="O46" s="40">
        <v>4505.8599999999997</v>
      </c>
      <c r="P46" s="40">
        <v>15347.72</v>
      </c>
      <c r="Q46" s="40">
        <v>10277.6</v>
      </c>
      <c r="R46" s="106">
        <f>SUM(O46:P46)</f>
        <v>19853.579999999998</v>
      </c>
    </row>
    <row r="47" spans="1:18" s="4" customFormat="1" ht="30" customHeight="1">
      <c r="A47" s="5"/>
      <c r="B47" s="5"/>
      <c r="C47" s="107" t="s">
        <v>94</v>
      </c>
      <c r="D47" s="43" t="s">
        <v>96</v>
      </c>
      <c r="E47" s="109" t="s">
        <v>95</v>
      </c>
      <c r="F47" s="105"/>
      <c r="G47" s="45"/>
      <c r="H47" s="41">
        <v>1572.88</v>
      </c>
      <c r="I47" s="41">
        <v>2389.3200000000002</v>
      </c>
      <c r="J47" s="41">
        <v>2216.6999999999998</v>
      </c>
      <c r="K47" s="41">
        <v>4633.88</v>
      </c>
      <c r="L47" s="41">
        <v>4638.82</v>
      </c>
      <c r="M47" s="41">
        <v>4850.88</v>
      </c>
      <c r="N47" s="40">
        <v>5462.71</v>
      </c>
      <c r="O47" s="40">
        <v>5158.72</v>
      </c>
      <c r="P47" s="40">
        <v>7762.39</v>
      </c>
      <c r="Q47" s="40">
        <v>8741.15</v>
      </c>
      <c r="R47" s="106">
        <f>SUM(H47:Q47)</f>
        <v>47427.450000000004</v>
      </c>
    </row>
    <row r="48" spans="1:18" s="4" customFormat="1" ht="30" customHeight="1">
      <c r="A48" s="5" t="s">
        <v>30</v>
      </c>
      <c r="B48" s="5" t="s">
        <v>15</v>
      </c>
      <c r="C48" s="107" t="s">
        <v>90</v>
      </c>
      <c r="D48" s="43" t="s">
        <v>93</v>
      </c>
      <c r="E48" s="108" t="s">
        <v>91</v>
      </c>
      <c r="F48" s="105"/>
      <c r="G48" s="45"/>
      <c r="H48" s="41">
        <v>14140</v>
      </c>
      <c r="I48" s="41">
        <v>5700</v>
      </c>
      <c r="J48" s="41">
        <v>11060</v>
      </c>
      <c r="K48" s="41">
        <v>17180</v>
      </c>
      <c r="L48" s="41">
        <v>14340</v>
      </c>
      <c r="M48" s="41">
        <v>16440</v>
      </c>
      <c r="N48" s="40">
        <v>15100</v>
      </c>
      <c r="O48" s="40">
        <v>15480</v>
      </c>
      <c r="P48" s="40">
        <v>9060</v>
      </c>
      <c r="Q48" s="40">
        <v>16100</v>
      </c>
      <c r="R48" s="106">
        <f>SUM(H48:Q48)</f>
        <v>134600</v>
      </c>
    </row>
    <row r="49" spans="1:156" s="4" customFormat="1" ht="30" customHeight="1">
      <c r="A49" s="5"/>
      <c r="B49" s="5"/>
      <c r="C49" s="42" t="s">
        <v>274</v>
      </c>
      <c r="D49" s="43" t="s">
        <v>275</v>
      </c>
      <c r="E49" s="108" t="s">
        <v>107</v>
      </c>
      <c r="F49" s="105"/>
      <c r="G49" s="45"/>
      <c r="H49" s="41">
        <v>0</v>
      </c>
      <c r="I49" s="41">
        <v>0</v>
      </c>
      <c r="J49" s="41">
        <v>0</v>
      </c>
      <c r="K49" s="41">
        <v>0</v>
      </c>
      <c r="L49" s="41">
        <v>6460</v>
      </c>
      <c r="M49" s="41">
        <v>0</v>
      </c>
      <c r="N49" s="40">
        <v>6925.4</v>
      </c>
      <c r="O49" s="40" t="s">
        <v>278</v>
      </c>
      <c r="P49" s="40" t="s">
        <v>278</v>
      </c>
      <c r="Q49" s="40">
        <v>7160.4</v>
      </c>
      <c r="R49" s="106">
        <f t="shared" ref="R49:R53" si="2">SUM(H49:P49)</f>
        <v>13385.4</v>
      </c>
    </row>
    <row r="50" spans="1:156" s="4" customFormat="1" ht="30" customHeight="1">
      <c r="A50" s="5"/>
      <c r="B50" s="5"/>
      <c r="C50" s="107" t="s">
        <v>88</v>
      </c>
      <c r="D50" s="43" t="s">
        <v>92</v>
      </c>
      <c r="E50" s="109" t="s">
        <v>89</v>
      </c>
      <c r="F50" s="105"/>
      <c r="G50" s="45"/>
      <c r="H50" s="41">
        <v>7952.74</v>
      </c>
      <c r="I50" s="41">
        <v>6324.62</v>
      </c>
      <c r="J50" s="41">
        <v>7608.33</v>
      </c>
      <c r="K50" s="41">
        <v>8766.7999999999993</v>
      </c>
      <c r="L50" s="41">
        <v>7921.43</v>
      </c>
      <c r="M50" s="41">
        <v>5886.28</v>
      </c>
      <c r="N50" s="40" t="s">
        <v>278</v>
      </c>
      <c r="O50" s="40" t="s">
        <v>278</v>
      </c>
      <c r="P50" s="40" t="s">
        <v>278</v>
      </c>
      <c r="Q50" s="40" t="s">
        <v>278</v>
      </c>
      <c r="R50" s="106">
        <f t="shared" si="2"/>
        <v>44460.2</v>
      </c>
    </row>
    <row r="51" spans="1:156" s="4" customFormat="1" ht="30" customHeight="1">
      <c r="A51" s="61"/>
      <c r="B51" s="61"/>
      <c r="C51" s="107" t="s">
        <v>86</v>
      </c>
      <c r="D51" s="43" t="s">
        <v>87</v>
      </c>
      <c r="E51" s="109" t="s">
        <v>72</v>
      </c>
      <c r="F51" s="105"/>
      <c r="G51" s="45"/>
      <c r="H51" s="41">
        <v>19089.2</v>
      </c>
      <c r="I51" s="41">
        <v>21540.62</v>
      </c>
      <c r="J51" s="41">
        <v>26168</v>
      </c>
      <c r="K51" s="41">
        <v>28566.6</v>
      </c>
      <c r="L51" s="41">
        <v>3661.59</v>
      </c>
      <c r="M51" s="41">
        <v>0</v>
      </c>
      <c r="N51" s="40" t="s">
        <v>278</v>
      </c>
      <c r="O51" s="40" t="s">
        <v>278</v>
      </c>
      <c r="P51" s="40" t="s">
        <v>278</v>
      </c>
      <c r="Q51" s="40" t="s">
        <v>278</v>
      </c>
      <c r="R51" s="106">
        <f t="shared" si="2"/>
        <v>99026.010000000009</v>
      </c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</row>
    <row r="52" spans="1:156" s="4" customFormat="1" ht="30" customHeight="1">
      <c r="A52" s="5"/>
      <c r="B52" s="5"/>
      <c r="C52" s="107" t="s">
        <v>80</v>
      </c>
      <c r="D52" s="62" t="s">
        <v>82</v>
      </c>
      <c r="E52" s="109" t="s">
        <v>81</v>
      </c>
      <c r="F52" s="105"/>
      <c r="G52" s="45"/>
      <c r="H52" s="41">
        <v>2720.9</v>
      </c>
      <c r="I52" s="41">
        <v>971.75</v>
      </c>
      <c r="J52" s="41">
        <v>2915.25</v>
      </c>
      <c r="K52" s="41">
        <v>4695.54</v>
      </c>
      <c r="L52" s="41">
        <v>3694.58</v>
      </c>
      <c r="M52" s="41">
        <v>3725.89</v>
      </c>
      <c r="N52" s="40">
        <v>5510.56</v>
      </c>
      <c r="O52" s="40">
        <v>4101.6099999999997</v>
      </c>
      <c r="P52" s="40">
        <v>4289.47</v>
      </c>
      <c r="Q52" s="40">
        <v>3193.62</v>
      </c>
      <c r="R52" s="106">
        <f>SUM(H52:Q52)</f>
        <v>35819.170000000006</v>
      </c>
    </row>
    <row r="53" spans="1:156" s="4" customFormat="1" ht="30" customHeight="1">
      <c r="A53" s="5" t="s">
        <v>24</v>
      </c>
      <c r="B53" s="5" t="s">
        <v>25</v>
      </c>
      <c r="C53" s="107" t="s">
        <v>141</v>
      </c>
      <c r="D53" s="43" t="s">
        <v>143</v>
      </c>
      <c r="E53" s="109" t="s">
        <v>142</v>
      </c>
      <c r="F53" s="105"/>
      <c r="G53" s="45"/>
      <c r="H53" s="41">
        <v>1157.8900000000001</v>
      </c>
      <c r="I53" s="41">
        <v>876.08</v>
      </c>
      <c r="J53" s="41">
        <v>738.94</v>
      </c>
      <c r="K53" s="41">
        <v>0</v>
      </c>
      <c r="L53" s="41">
        <v>0</v>
      </c>
      <c r="M53" s="41">
        <v>0</v>
      </c>
      <c r="N53" s="40" t="s">
        <v>278</v>
      </c>
      <c r="O53" s="40" t="s">
        <v>278</v>
      </c>
      <c r="P53" s="40" t="s">
        <v>278</v>
      </c>
      <c r="Q53" s="40" t="s">
        <v>278</v>
      </c>
      <c r="R53" s="106">
        <f t="shared" si="2"/>
        <v>2772.9100000000003</v>
      </c>
    </row>
    <row r="54" spans="1:156" s="4" customFormat="1" ht="30" customHeight="1">
      <c r="A54" s="5"/>
      <c r="B54" s="5"/>
      <c r="C54" s="107" t="s">
        <v>306</v>
      </c>
      <c r="D54" s="43" t="s">
        <v>307</v>
      </c>
      <c r="E54" s="109" t="s">
        <v>81</v>
      </c>
      <c r="F54" s="105"/>
      <c r="G54" s="45"/>
      <c r="H54" s="41" t="s">
        <v>278</v>
      </c>
      <c r="I54" s="41" t="s">
        <v>278</v>
      </c>
      <c r="J54" s="41" t="s">
        <v>278</v>
      </c>
      <c r="K54" s="41" t="s">
        <v>278</v>
      </c>
      <c r="L54" s="41" t="s">
        <v>278</v>
      </c>
      <c r="M54" s="41" t="s">
        <v>278</v>
      </c>
      <c r="N54" s="40" t="s">
        <v>278</v>
      </c>
      <c r="O54" s="40">
        <v>1681.68</v>
      </c>
      <c r="P54" s="40">
        <v>1712.99</v>
      </c>
      <c r="Q54" s="40" t="s">
        <v>278</v>
      </c>
      <c r="R54" s="106">
        <f>SUM(O54:P54)</f>
        <v>3394.67</v>
      </c>
    </row>
    <row r="55" spans="1:156" s="4" customFormat="1" ht="30" customHeight="1">
      <c r="A55" s="5"/>
      <c r="B55" s="5"/>
      <c r="C55" s="107" t="s">
        <v>282</v>
      </c>
      <c r="D55" s="43" t="s">
        <v>286</v>
      </c>
      <c r="E55" s="109" t="s">
        <v>69</v>
      </c>
      <c r="F55" s="105"/>
      <c r="G55" s="45"/>
      <c r="H55" s="41" t="s">
        <v>278</v>
      </c>
      <c r="I55" s="41" t="s">
        <v>278</v>
      </c>
      <c r="J55" s="41" t="s">
        <v>278</v>
      </c>
      <c r="K55" s="41" t="s">
        <v>278</v>
      </c>
      <c r="L55" s="41" t="s">
        <v>278</v>
      </c>
      <c r="M55" s="41" t="s">
        <v>278</v>
      </c>
      <c r="N55" s="40">
        <v>9281.19</v>
      </c>
      <c r="O55" s="40">
        <v>9521.81</v>
      </c>
      <c r="P55" s="40">
        <v>10038.450000000001</v>
      </c>
      <c r="Q55" s="40">
        <v>9824.5300000000007</v>
      </c>
      <c r="R55" s="106">
        <f>SUM(H55:Q55)</f>
        <v>38665.980000000003</v>
      </c>
    </row>
    <row r="56" spans="1:156" s="4" customFormat="1" ht="30" customHeight="1">
      <c r="A56" s="5"/>
      <c r="B56" s="5"/>
      <c r="C56" s="107" t="s">
        <v>144</v>
      </c>
      <c r="D56" s="43" t="s">
        <v>146</v>
      </c>
      <c r="E56" s="108" t="s">
        <v>145</v>
      </c>
      <c r="F56" s="105"/>
      <c r="G56" s="45"/>
      <c r="H56" s="41">
        <v>10173.040000000001</v>
      </c>
      <c r="I56" s="41">
        <v>13797.72</v>
      </c>
      <c r="J56" s="41">
        <v>14263.3</v>
      </c>
      <c r="K56" s="41">
        <v>17791.650000000001</v>
      </c>
      <c r="L56" s="41">
        <v>18603.37</v>
      </c>
      <c r="M56" s="41">
        <v>15904.11</v>
      </c>
      <c r="N56" s="40">
        <v>20213.57</v>
      </c>
      <c r="O56" s="40">
        <v>15097.02</v>
      </c>
      <c r="P56" s="40">
        <v>14262.77</v>
      </c>
      <c r="Q56" s="40">
        <v>15890.37</v>
      </c>
      <c r="R56" s="106">
        <f>SUM(H56:Q56)</f>
        <v>155996.92000000001</v>
      </c>
    </row>
    <row r="57" spans="1:156" s="4" customFormat="1" ht="30" customHeight="1">
      <c r="A57" s="5" t="s">
        <v>26</v>
      </c>
      <c r="B57" s="5" t="s">
        <v>27</v>
      </c>
      <c r="C57" s="107" t="s">
        <v>318</v>
      </c>
      <c r="D57" s="43" t="s">
        <v>319</v>
      </c>
      <c r="E57" s="108" t="s">
        <v>320</v>
      </c>
      <c r="F57" s="105"/>
      <c r="G57" s="45"/>
      <c r="H57" s="41"/>
      <c r="I57" s="41"/>
      <c r="J57" s="41"/>
      <c r="K57" s="41"/>
      <c r="L57" s="41"/>
      <c r="M57" s="41"/>
      <c r="N57" s="40"/>
      <c r="O57" s="40"/>
      <c r="P57" s="40"/>
      <c r="Q57" s="40">
        <v>3569.34</v>
      </c>
      <c r="R57" s="106">
        <f>SUM(H57:Q57)</f>
        <v>3569.34</v>
      </c>
    </row>
    <row r="58" spans="1:156" s="4" customFormat="1" ht="30" customHeight="1">
      <c r="A58" s="5"/>
      <c r="B58" s="5"/>
      <c r="C58" s="107" t="s">
        <v>139</v>
      </c>
      <c r="D58" s="43" t="s">
        <v>140</v>
      </c>
      <c r="E58" s="109" t="s">
        <v>112</v>
      </c>
      <c r="F58" s="105"/>
      <c r="G58" s="45"/>
      <c r="H58" s="41">
        <v>17157.88</v>
      </c>
      <c r="I58" s="41">
        <v>14611.33</v>
      </c>
      <c r="J58" s="41">
        <v>14903.56</v>
      </c>
      <c r="K58" s="41">
        <v>22417.96</v>
      </c>
      <c r="L58" s="41">
        <v>17846.7</v>
      </c>
      <c r="M58" s="41">
        <v>16218.58</v>
      </c>
      <c r="N58" s="40">
        <v>18316.349999999999</v>
      </c>
      <c r="O58" s="40">
        <v>22950.23</v>
      </c>
      <c r="P58" s="40">
        <v>23012.85</v>
      </c>
      <c r="Q58" s="40">
        <v>21426.48</v>
      </c>
      <c r="R58" s="106">
        <f>SUM(H58:Q58)</f>
        <v>188861.92</v>
      </c>
    </row>
    <row r="59" spans="1:156" s="4" customFormat="1" ht="30" customHeight="1">
      <c r="A59" s="5"/>
      <c r="B59" s="5"/>
      <c r="C59" s="107" t="s">
        <v>137</v>
      </c>
      <c r="D59" s="62" t="s">
        <v>138</v>
      </c>
      <c r="E59" s="108" t="s">
        <v>107</v>
      </c>
      <c r="F59" s="105"/>
      <c r="G59" s="45"/>
      <c r="H59" s="41">
        <v>1881.16</v>
      </c>
      <c r="I59" s="41">
        <v>1881.16</v>
      </c>
      <c r="J59" s="41">
        <v>1881.16</v>
      </c>
      <c r="K59" s="41">
        <v>0</v>
      </c>
      <c r="L59" s="41">
        <v>0</v>
      </c>
      <c r="M59" s="41">
        <v>0</v>
      </c>
      <c r="N59" s="40" t="s">
        <v>278</v>
      </c>
      <c r="O59" s="40" t="s">
        <v>278</v>
      </c>
      <c r="P59" s="40" t="s">
        <v>278</v>
      </c>
      <c r="Q59" s="40" t="s">
        <v>278</v>
      </c>
      <c r="R59" s="106">
        <f>SUM(H59:P59)</f>
        <v>5643.4800000000005</v>
      </c>
    </row>
    <row r="60" spans="1:156" s="4" customFormat="1" ht="30" customHeight="1">
      <c r="A60" s="5"/>
      <c r="B60" s="5"/>
      <c r="C60" s="107" t="s">
        <v>304</v>
      </c>
      <c r="D60" s="62" t="s">
        <v>305</v>
      </c>
      <c r="E60" s="108" t="s">
        <v>81</v>
      </c>
      <c r="F60" s="105"/>
      <c r="G60" s="45"/>
      <c r="H60" s="41" t="s">
        <v>278</v>
      </c>
      <c r="I60" s="41" t="s">
        <v>278</v>
      </c>
      <c r="J60" s="41" t="s">
        <v>278</v>
      </c>
      <c r="K60" s="41" t="s">
        <v>278</v>
      </c>
      <c r="L60" s="41" t="s">
        <v>278</v>
      </c>
      <c r="M60" s="41" t="s">
        <v>278</v>
      </c>
      <c r="N60" s="40" t="s">
        <v>278</v>
      </c>
      <c r="O60" s="40">
        <v>4087.96</v>
      </c>
      <c r="P60" s="40">
        <v>3555.69</v>
      </c>
      <c r="Q60" s="40">
        <v>12013.4</v>
      </c>
      <c r="R60" s="106">
        <f>SUM(O60:P60)</f>
        <v>7643.65</v>
      </c>
    </row>
    <row r="61" spans="1:156" s="4" customFormat="1" ht="30" customHeight="1">
      <c r="A61" s="5"/>
      <c r="B61" s="5"/>
      <c r="C61" s="107" t="s">
        <v>135</v>
      </c>
      <c r="D61" s="43" t="s">
        <v>136</v>
      </c>
      <c r="E61" s="109" t="s">
        <v>78</v>
      </c>
      <c r="F61" s="105"/>
      <c r="G61" s="45"/>
      <c r="H61" s="41">
        <v>3827.16</v>
      </c>
      <c r="I61" s="41">
        <v>2033.58</v>
      </c>
      <c r="J61" s="41">
        <v>2697.16</v>
      </c>
      <c r="K61" s="41">
        <v>3612.88</v>
      </c>
      <c r="L61" s="41">
        <v>2727.08</v>
      </c>
      <c r="M61" s="41">
        <v>3192.88</v>
      </c>
      <c r="N61" s="40">
        <v>2747.16</v>
      </c>
      <c r="O61" s="40">
        <v>1831.44</v>
      </c>
      <c r="P61" s="40">
        <v>2074.19</v>
      </c>
      <c r="Q61" s="40">
        <v>915.72</v>
      </c>
      <c r="R61" s="106">
        <f>SUM(H61:Q61)</f>
        <v>25659.249999999996</v>
      </c>
    </row>
    <row r="62" spans="1:156" s="4" customFormat="1" ht="30" customHeight="1">
      <c r="A62" s="5"/>
      <c r="B62" s="5"/>
      <c r="C62" s="107" t="s">
        <v>133</v>
      </c>
      <c r="D62" s="43" t="s">
        <v>134</v>
      </c>
      <c r="E62" s="108" t="s">
        <v>91</v>
      </c>
      <c r="F62" s="91"/>
      <c r="G62" s="105"/>
      <c r="H62" s="41">
        <v>5320</v>
      </c>
      <c r="I62" s="41">
        <v>3920</v>
      </c>
      <c r="J62" s="41">
        <v>4880</v>
      </c>
      <c r="K62" s="41">
        <v>0</v>
      </c>
      <c r="L62" s="41">
        <v>0</v>
      </c>
      <c r="M62" s="41">
        <v>0</v>
      </c>
      <c r="N62" s="40" t="s">
        <v>278</v>
      </c>
      <c r="O62" s="40" t="s">
        <v>278</v>
      </c>
      <c r="P62" s="40" t="s">
        <v>278</v>
      </c>
      <c r="Q62" s="40" t="s">
        <v>278</v>
      </c>
      <c r="R62" s="106">
        <f t="shared" ref="R62:R67" si="3">SUM(H62:P62)</f>
        <v>14120</v>
      </c>
    </row>
    <row r="63" spans="1:156" s="4" customFormat="1" ht="30" customHeight="1">
      <c r="A63" s="5"/>
      <c r="B63" s="5"/>
      <c r="C63" s="107" t="s">
        <v>130</v>
      </c>
      <c r="D63" s="43" t="s">
        <v>132</v>
      </c>
      <c r="E63" s="109" t="s">
        <v>131</v>
      </c>
      <c r="F63" s="105"/>
      <c r="G63" s="45"/>
      <c r="H63" s="41">
        <v>6896.49</v>
      </c>
      <c r="I63" s="41">
        <v>9742.58</v>
      </c>
      <c r="J63" s="41">
        <v>10505.78</v>
      </c>
      <c r="K63" s="41">
        <v>14527.57</v>
      </c>
      <c r="L63" s="41">
        <v>12923.11</v>
      </c>
      <c r="M63" s="41">
        <v>11499.87</v>
      </c>
      <c r="N63" s="40">
        <v>14015.89</v>
      </c>
      <c r="O63" s="40">
        <v>15264.59</v>
      </c>
      <c r="P63" s="40">
        <v>14083.54</v>
      </c>
      <c r="Q63" s="40">
        <v>12217.46</v>
      </c>
      <c r="R63" s="106">
        <f>SUM(H63:Q63)</f>
        <v>121676.87999999998</v>
      </c>
    </row>
    <row r="64" spans="1:156" s="4" customFormat="1" ht="30" customHeight="1">
      <c r="A64" s="5"/>
      <c r="B64" s="5"/>
      <c r="C64" s="107" t="s">
        <v>127</v>
      </c>
      <c r="D64" s="43" t="s">
        <v>129</v>
      </c>
      <c r="E64" s="109" t="s">
        <v>128</v>
      </c>
      <c r="F64" s="105"/>
      <c r="G64" s="45"/>
      <c r="H64" s="41">
        <v>6105.45</v>
      </c>
      <c r="I64" s="41">
        <v>6105.45</v>
      </c>
      <c r="J64" s="41">
        <v>5635.8</v>
      </c>
      <c r="K64" s="41">
        <v>8265.84</v>
      </c>
      <c r="L64" s="41">
        <v>7263.92</v>
      </c>
      <c r="M64" s="41">
        <v>7799.64</v>
      </c>
      <c r="N64" s="40">
        <v>12596.14</v>
      </c>
      <c r="O64" s="40">
        <v>10950.64</v>
      </c>
      <c r="P64" s="40">
        <v>10265.27</v>
      </c>
      <c r="Q64" s="40">
        <v>11656.84</v>
      </c>
      <c r="R64" s="106">
        <f>SUM(H64:Q64)</f>
        <v>86644.989999999991</v>
      </c>
    </row>
    <row r="65" spans="1:156" s="4" customFormat="1" ht="30" customHeight="1">
      <c r="A65" s="5" t="s">
        <v>28</v>
      </c>
      <c r="B65" s="5" t="s">
        <v>34</v>
      </c>
      <c r="C65" s="107" t="s">
        <v>124</v>
      </c>
      <c r="D65" s="43" t="s">
        <v>126</v>
      </c>
      <c r="E65" s="109" t="s">
        <v>125</v>
      </c>
      <c r="F65" s="105"/>
      <c r="G65" s="45"/>
      <c r="H65" s="41">
        <v>19479.28</v>
      </c>
      <c r="I65" s="41">
        <v>15095.88</v>
      </c>
      <c r="J65" s="41">
        <v>14845.4</v>
      </c>
      <c r="K65" s="41">
        <v>19190.2</v>
      </c>
      <c r="L65" s="41">
        <f>12038.68+5009.6</f>
        <v>17048.28</v>
      </c>
      <c r="M65" s="41">
        <f>11471.52+2442.18</f>
        <v>13913.7</v>
      </c>
      <c r="N65" s="40">
        <v>22385.74</v>
      </c>
      <c r="O65" s="40">
        <v>25109.71</v>
      </c>
      <c r="P65" s="40">
        <v>24419.1</v>
      </c>
      <c r="Q65" s="40">
        <v>20934.3</v>
      </c>
      <c r="R65" s="106">
        <f>SUM(H65:Q65)</f>
        <v>192421.59</v>
      </c>
    </row>
    <row r="66" spans="1:156" s="4" customFormat="1" ht="30" customHeight="1">
      <c r="A66" s="5"/>
      <c r="B66" s="5"/>
      <c r="C66" s="107" t="s">
        <v>122</v>
      </c>
      <c r="D66" s="43" t="s">
        <v>123</v>
      </c>
      <c r="E66" s="108" t="s">
        <v>107</v>
      </c>
      <c r="F66" s="105"/>
      <c r="G66" s="45"/>
      <c r="H66" s="41">
        <v>2900</v>
      </c>
      <c r="I66" s="41">
        <v>3031.4</v>
      </c>
      <c r="J66" s="41">
        <v>3681.4</v>
      </c>
      <c r="K66" s="41">
        <v>4149.96</v>
      </c>
      <c r="L66" s="41">
        <v>0</v>
      </c>
      <c r="M66" s="41">
        <v>0</v>
      </c>
      <c r="N66" s="40" t="s">
        <v>278</v>
      </c>
      <c r="O66" s="40" t="s">
        <v>278</v>
      </c>
      <c r="P66" s="40" t="s">
        <v>278</v>
      </c>
      <c r="Q66" s="40" t="s">
        <v>278</v>
      </c>
      <c r="R66" s="106">
        <f t="shared" si="3"/>
        <v>13762.759999999998</v>
      </c>
    </row>
    <row r="67" spans="1:156" s="4" customFormat="1" ht="30" customHeight="1">
      <c r="A67" s="5" t="s">
        <v>32</v>
      </c>
      <c r="B67" s="5" t="s">
        <v>33</v>
      </c>
      <c r="C67" s="107" t="s">
        <v>302</v>
      </c>
      <c r="D67" s="43" t="s">
        <v>303</v>
      </c>
      <c r="E67" s="108" t="s">
        <v>81</v>
      </c>
      <c r="F67" s="105"/>
      <c r="G67" s="45"/>
      <c r="H67" s="41">
        <v>0</v>
      </c>
      <c r="I67" s="41" t="s">
        <v>278</v>
      </c>
      <c r="J67" s="41" t="s">
        <v>278</v>
      </c>
      <c r="K67" s="41" t="s">
        <v>278</v>
      </c>
      <c r="L67" s="41" t="s">
        <v>278</v>
      </c>
      <c r="M67" s="41" t="s">
        <v>278</v>
      </c>
      <c r="N67" s="40" t="s">
        <v>278</v>
      </c>
      <c r="O67" s="40">
        <v>4762.16</v>
      </c>
      <c r="P67" s="40">
        <v>4762.16</v>
      </c>
      <c r="Q67" s="40">
        <v>4762.16</v>
      </c>
      <c r="R67" s="106">
        <f t="shared" si="3"/>
        <v>9524.32</v>
      </c>
    </row>
    <row r="68" spans="1:156" s="4" customFormat="1" ht="30" customHeight="1">
      <c r="A68" s="61"/>
      <c r="B68" s="61"/>
      <c r="C68" s="107" t="s">
        <v>311</v>
      </c>
      <c r="D68" s="43" t="s">
        <v>312</v>
      </c>
      <c r="E68" s="109" t="s">
        <v>69</v>
      </c>
      <c r="F68" s="105"/>
      <c r="G68" s="45"/>
      <c r="H68" s="41" t="s">
        <v>278</v>
      </c>
      <c r="I68" s="41" t="s">
        <v>278</v>
      </c>
      <c r="J68" s="41" t="s">
        <v>278</v>
      </c>
      <c r="K68" s="41" t="s">
        <v>278</v>
      </c>
      <c r="L68" s="41" t="s">
        <v>278</v>
      </c>
      <c r="M68" s="41" t="s">
        <v>278</v>
      </c>
      <c r="N68" s="40" t="s">
        <v>278</v>
      </c>
      <c r="O68" s="40" t="s">
        <v>278</v>
      </c>
      <c r="P68" s="40">
        <v>11129.35</v>
      </c>
      <c r="Q68" s="40">
        <v>8133</v>
      </c>
      <c r="R68" s="106">
        <f>SUM(P68:Q68)</f>
        <v>19262.349999999999</v>
      </c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</row>
    <row r="69" spans="1:156" s="4" customFormat="1" ht="30" customHeight="1">
      <c r="A69" s="61"/>
      <c r="B69" s="61"/>
      <c r="C69" s="107" t="s">
        <v>119</v>
      </c>
      <c r="D69" s="41" t="s">
        <v>120</v>
      </c>
      <c r="E69" s="109" t="s">
        <v>121</v>
      </c>
      <c r="F69" s="105"/>
      <c r="G69" s="45"/>
      <c r="H69" s="41">
        <v>2056.88</v>
      </c>
      <c r="I69" s="41">
        <v>1168.1199999999999</v>
      </c>
      <c r="J69" s="41">
        <v>1083.8399999999999</v>
      </c>
      <c r="K69" s="41">
        <v>917.64</v>
      </c>
      <c r="L69" s="41">
        <v>0</v>
      </c>
      <c r="M69" s="41">
        <v>0</v>
      </c>
      <c r="N69" s="40" t="s">
        <v>278</v>
      </c>
      <c r="O69" s="40" t="s">
        <v>278</v>
      </c>
      <c r="P69" s="40" t="s">
        <v>278</v>
      </c>
      <c r="Q69" s="40" t="s">
        <v>278</v>
      </c>
      <c r="R69" s="106">
        <f>SUM(H69:P69)</f>
        <v>5226.4800000000005</v>
      </c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</row>
    <row r="70" spans="1:156" s="4" customFormat="1" ht="30" customHeight="1">
      <c r="A70" s="61"/>
      <c r="B70" s="61"/>
      <c r="C70" s="107" t="s">
        <v>152</v>
      </c>
      <c r="D70" s="43" t="s">
        <v>153</v>
      </c>
      <c r="E70" s="109" t="s">
        <v>142</v>
      </c>
      <c r="F70" s="105"/>
      <c r="G70" s="45"/>
      <c r="H70" s="41">
        <v>777.12</v>
      </c>
      <c r="I70" s="41">
        <v>398.69</v>
      </c>
      <c r="J70" s="41">
        <v>417.91</v>
      </c>
      <c r="K70" s="41">
        <v>0</v>
      </c>
      <c r="L70" s="41">
        <v>0</v>
      </c>
      <c r="M70" s="41">
        <v>0</v>
      </c>
      <c r="N70" s="40" t="s">
        <v>278</v>
      </c>
      <c r="O70" s="40" t="s">
        <v>278</v>
      </c>
      <c r="P70" s="40" t="s">
        <v>278</v>
      </c>
      <c r="Q70" s="40" t="s">
        <v>278</v>
      </c>
      <c r="R70" s="106">
        <f>SUM(H70:P70)</f>
        <v>1593.72</v>
      </c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</row>
    <row r="71" spans="1:156" s="4" customFormat="1" ht="30" customHeight="1">
      <c r="A71" s="5"/>
      <c r="B71" s="5"/>
      <c r="C71" s="107" t="s">
        <v>247</v>
      </c>
      <c r="D71" s="43" t="s">
        <v>150</v>
      </c>
      <c r="E71" s="109" t="s">
        <v>131</v>
      </c>
      <c r="F71" s="105"/>
      <c r="G71" s="45"/>
      <c r="H71" s="41">
        <v>4951.92</v>
      </c>
      <c r="I71" s="41">
        <v>3582.84</v>
      </c>
      <c r="J71" s="41">
        <v>4514.66</v>
      </c>
      <c r="K71" s="41">
        <v>5525.3</v>
      </c>
      <c r="L71" s="41">
        <v>4694.82</v>
      </c>
      <c r="M71" s="41">
        <v>5343.56</v>
      </c>
      <c r="N71" s="40">
        <v>4870.96</v>
      </c>
      <c r="O71" s="40">
        <v>11245.96</v>
      </c>
      <c r="P71" s="40">
        <v>11609.1</v>
      </c>
      <c r="Q71" s="40">
        <v>5832.28</v>
      </c>
      <c r="R71" s="106">
        <f>SUM(H71:Q71)</f>
        <v>62171.4</v>
      </c>
    </row>
    <row r="72" spans="1:156" s="4" customFormat="1" ht="30" customHeight="1">
      <c r="A72" s="5"/>
      <c r="B72" s="5"/>
      <c r="C72" s="116" t="s">
        <v>149</v>
      </c>
      <c r="D72" s="109" t="s">
        <v>151</v>
      </c>
      <c r="E72" s="109" t="s">
        <v>66</v>
      </c>
      <c r="F72" s="117"/>
      <c r="G72" s="119"/>
      <c r="H72" s="41">
        <v>52701.04</v>
      </c>
      <c r="I72" s="41">
        <v>22911.9</v>
      </c>
      <c r="J72" s="41">
        <v>45014.11</v>
      </c>
      <c r="K72" s="41">
        <v>34525.86</v>
      </c>
      <c r="L72" s="41">
        <v>31667.4</v>
      </c>
      <c r="M72" s="41">
        <v>32154.6</v>
      </c>
      <c r="N72" s="40">
        <v>24383.02</v>
      </c>
      <c r="O72" s="40">
        <v>19540.27</v>
      </c>
      <c r="P72" s="40">
        <v>24196.14</v>
      </c>
      <c r="Q72" s="40">
        <v>23414.68</v>
      </c>
      <c r="R72" s="106">
        <f>SUM(H72:Q72)</f>
        <v>310509.02</v>
      </c>
    </row>
    <row r="73" spans="1:156" s="4" customFormat="1" ht="30" customHeight="1">
      <c r="A73" s="5"/>
      <c r="B73" s="5"/>
      <c r="C73" s="107" t="s">
        <v>147</v>
      </c>
      <c r="D73" s="43" t="s">
        <v>148</v>
      </c>
      <c r="E73" s="109" t="s">
        <v>69</v>
      </c>
      <c r="F73" s="105"/>
      <c r="G73" s="45"/>
      <c r="H73" s="41">
        <v>8132.09</v>
      </c>
      <c r="I73" s="41">
        <v>7888.83</v>
      </c>
      <c r="J73" s="41">
        <v>13538.64</v>
      </c>
      <c r="K73" s="41">
        <v>7055.08</v>
      </c>
      <c r="L73" s="41">
        <v>7739.26</v>
      </c>
      <c r="M73" s="41">
        <v>7764.93</v>
      </c>
      <c r="N73" s="40">
        <v>8521.48</v>
      </c>
      <c r="O73" s="40">
        <v>6062.59</v>
      </c>
      <c r="P73" s="40">
        <v>7318.27</v>
      </c>
      <c r="Q73" s="40">
        <v>5672.76</v>
      </c>
      <c r="R73" s="106">
        <f>SUM(H73:Q73)</f>
        <v>79693.929999999993</v>
      </c>
    </row>
    <row r="74" spans="1:156" s="4" customFormat="1" ht="30" customHeight="1">
      <c r="A74" s="5" t="s">
        <v>27</v>
      </c>
      <c r="B74" s="5" t="s">
        <v>28</v>
      </c>
      <c r="C74" s="107" t="s">
        <v>313</v>
      </c>
      <c r="D74" s="43" t="s">
        <v>314</v>
      </c>
      <c r="E74" s="109" t="s">
        <v>81</v>
      </c>
      <c r="F74" s="105"/>
      <c r="G74" s="45"/>
      <c r="H74" s="41" t="s">
        <v>278</v>
      </c>
      <c r="I74" s="41" t="s">
        <v>278</v>
      </c>
      <c r="J74" s="41" t="s">
        <v>278</v>
      </c>
      <c r="K74" s="41" t="s">
        <v>278</v>
      </c>
      <c r="L74" s="41" t="s">
        <v>278</v>
      </c>
      <c r="M74" s="41" t="s">
        <v>278</v>
      </c>
      <c r="N74" s="40" t="s">
        <v>278</v>
      </c>
      <c r="O74" s="40" t="s">
        <v>278</v>
      </c>
      <c r="P74" s="40">
        <v>2755.28</v>
      </c>
      <c r="Q74" s="40">
        <v>2755.28</v>
      </c>
      <c r="R74" s="106">
        <f>SUM(P74)</f>
        <v>2755.28</v>
      </c>
    </row>
    <row r="75" spans="1:156" s="4" customFormat="1" ht="30" customHeight="1">
      <c r="A75" s="5"/>
      <c r="B75" s="5"/>
      <c r="C75" s="107" t="s">
        <v>154</v>
      </c>
      <c r="D75" s="43" t="s">
        <v>156</v>
      </c>
      <c r="E75" s="108" t="s">
        <v>155</v>
      </c>
      <c r="F75" s="105"/>
      <c r="G75" s="45"/>
      <c r="H75" s="41">
        <v>4383.3999999999996</v>
      </c>
      <c r="I75" s="41">
        <v>3757.2</v>
      </c>
      <c r="J75" s="41">
        <v>3819.82</v>
      </c>
      <c r="K75" s="41">
        <v>4508.6400000000003</v>
      </c>
      <c r="L75" s="41">
        <v>4132.92</v>
      </c>
      <c r="M75" s="41">
        <v>4195.54</v>
      </c>
      <c r="N75" s="40">
        <v>4946.9799999999996</v>
      </c>
      <c r="O75" s="40">
        <v>5009.6000000000004</v>
      </c>
      <c r="P75" s="40">
        <v>7013.44</v>
      </c>
      <c r="Q75" s="40">
        <v>5385.32</v>
      </c>
      <c r="R75" s="106">
        <f>SUM(H75:Q75)</f>
        <v>47152.860000000008</v>
      </c>
    </row>
    <row r="76" spans="1:156" s="4" customFormat="1" ht="30" customHeight="1">
      <c r="A76" s="5"/>
      <c r="B76" s="5"/>
      <c r="C76" s="66" t="s">
        <v>0</v>
      </c>
      <c r="D76" s="67"/>
      <c r="E76" s="120"/>
      <c r="F76" s="69">
        <f>SUM(F20:F75)</f>
        <v>0</v>
      </c>
      <c r="G76" s="69">
        <f>SUM(G20:G75)</f>
        <v>0</v>
      </c>
      <c r="H76" s="69">
        <f>SUM(H20:H75)</f>
        <v>389427.21</v>
      </c>
      <c r="I76" s="69">
        <f>SUM(I20:I75)</f>
        <v>312468.85000000003</v>
      </c>
      <c r="J76" s="69">
        <f>SUM(J20:J75)</f>
        <v>395864.58</v>
      </c>
      <c r="K76" s="69">
        <f>SUM(K20:K75)</f>
        <v>449727.55000000005</v>
      </c>
      <c r="L76" s="69">
        <f>SUM(L20:L75)</f>
        <v>395384.80000000005</v>
      </c>
      <c r="M76" s="69">
        <f>SUM(M20:M75)</f>
        <v>387777.53</v>
      </c>
      <c r="N76" s="69">
        <f>SUM(N20:N75)</f>
        <v>492776.44000000012</v>
      </c>
      <c r="O76" s="69">
        <f>SUM(O20:O75)</f>
        <v>512822.10000000009</v>
      </c>
      <c r="P76" s="69">
        <f>SUM(P20:P75)</f>
        <v>510803.81</v>
      </c>
      <c r="Q76" s="69">
        <f>SUM(Q20:Q75)</f>
        <v>486071.0500000001</v>
      </c>
      <c r="R76" s="111">
        <f>SUM(R20:R75)</f>
        <v>4296155.0799999991</v>
      </c>
    </row>
    <row r="77" spans="1:156" s="4" customFormat="1" ht="30" customHeight="1">
      <c r="A77" s="5"/>
      <c r="B77" s="5"/>
      <c r="C77" s="13"/>
      <c r="D77" s="13"/>
      <c r="E77" s="13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3"/>
    </row>
    <row r="78" spans="1:156">
      <c r="A78" s="92"/>
      <c r="B78" s="9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</row>
    <row r="79" spans="1:156" s="5" customFormat="1" ht="22.5">
      <c r="A79" s="112"/>
      <c r="B79" s="13"/>
      <c r="C79" s="42" t="s">
        <v>258</v>
      </c>
      <c r="D79" s="44" t="s">
        <v>259</v>
      </c>
      <c r="E79" s="44" t="s">
        <v>260</v>
      </c>
      <c r="F79" s="122"/>
      <c r="G79" s="123"/>
      <c r="H79" s="41">
        <v>0</v>
      </c>
      <c r="I79" s="41">
        <v>0</v>
      </c>
      <c r="J79" s="41">
        <v>1500</v>
      </c>
      <c r="K79" s="41">
        <v>1500</v>
      </c>
      <c r="L79" s="41">
        <v>1500</v>
      </c>
      <c r="M79" s="41">
        <v>1500</v>
      </c>
      <c r="N79" s="41">
        <v>1500</v>
      </c>
      <c r="O79" s="41">
        <v>1500</v>
      </c>
      <c r="P79" s="41">
        <v>1500</v>
      </c>
      <c r="Q79" s="41">
        <v>1500</v>
      </c>
      <c r="R79" s="111">
        <f>SUM(J79:Q79)</f>
        <v>12000</v>
      </c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21"/>
    </row>
    <row r="80" spans="1:156" ht="11.25" customHeight="1">
      <c r="A80" s="202" t="s">
        <v>50</v>
      </c>
      <c r="B80" s="202"/>
      <c r="C80" s="77" t="s">
        <v>0</v>
      </c>
      <c r="D80" s="78"/>
      <c r="E80" s="93"/>
      <c r="F80" s="79">
        <f>SUM(F79)</f>
        <v>0</v>
      </c>
      <c r="G80" s="79">
        <f t="shared" ref="G80:M80" si="4">SUM(G79)</f>
        <v>0</v>
      </c>
      <c r="H80" s="79">
        <f t="shared" si="4"/>
        <v>0</v>
      </c>
      <c r="I80" s="79">
        <f t="shared" si="4"/>
        <v>0</v>
      </c>
      <c r="J80" s="79">
        <f t="shared" si="4"/>
        <v>1500</v>
      </c>
      <c r="K80" s="79">
        <f>SUM(K79)</f>
        <v>1500</v>
      </c>
      <c r="L80" s="79">
        <f t="shared" si="4"/>
        <v>1500</v>
      </c>
      <c r="M80" s="79">
        <f t="shared" si="4"/>
        <v>1500</v>
      </c>
      <c r="N80" s="79">
        <v>1500</v>
      </c>
      <c r="O80" s="79">
        <f>SUM(O79)</f>
        <v>1500</v>
      </c>
      <c r="P80" s="79">
        <f>SUM(P79)</f>
        <v>1500</v>
      </c>
      <c r="Q80" s="79">
        <f>SUM(Q79)</f>
        <v>1500</v>
      </c>
      <c r="R80" s="111">
        <f>SUM(J80:O80)</f>
        <v>9000</v>
      </c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70" s="4" customFormat="1">
      <c r="A81" s="5"/>
      <c r="B81" s="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</row>
    <row r="82" spans="1:70">
      <c r="A82" s="92"/>
      <c r="B82" s="9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</row>
    <row r="83" spans="1:70" s="5" customFormat="1">
      <c r="A83" s="112"/>
      <c r="B83" s="13"/>
      <c r="C83" s="124"/>
      <c r="D83" s="125"/>
      <c r="E83" s="126"/>
      <c r="F83" s="122"/>
      <c r="G83" s="86"/>
      <c r="H83" s="45"/>
      <c r="I83" s="45"/>
      <c r="J83" s="45"/>
      <c r="K83" s="39"/>
      <c r="L83" s="39"/>
      <c r="M83" s="39"/>
      <c r="N83" s="39"/>
      <c r="O83" s="39"/>
      <c r="P83" s="39"/>
      <c r="Q83" s="39"/>
      <c r="R83" s="76">
        <f>SUM(F83:M83)</f>
        <v>0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21"/>
    </row>
    <row r="84" spans="1:70" ht="11.25" hidden="1" customHeight="1">
      <c r="A84" s="202" t="s">
        <v>4</v>
      </c>
      <c r="B84" s="202"/>
      <c r="C84" s="77" t="s">
        <v>0</v>
      </c>
      <c r="D84" s="78"/>
      <c r="E84" s="93"/>
      <c r="F84" s="79">
        <f>SUM(F83)</f>
        <v>0</v>
      </c>
      <c r="G84" s="79">
        <f>SUM(G83)</f>
        <v>0</v>
      </c>
      <c r="H84" s="79">
        <f t="shared" ref="H84:M84" si="5">SUM(H83)</f>
        <v>0</v>
      </c>
      <c r="I84" s="79"/>
      <c r="J84" s="79">
        <f t="shared" si="5"/>
        <v>0</v>
      </c>
      <c r="K84" s="79">
        <f>SUM(K83)</f>
        <v>0</v>
      </c>
      <c r="L84" s="79">
        <f t="shared" si="5"/>
        <v>0</v>
      </c>
      <c r="M84" s="79">
        <f t="shared" si="5"/>
        <v>0</v>
      </c>
      <c r="N84" s="79"/>
      <c r="O84" s="79"/>
      <c r="P84" s="79"/>
      <c r="Q84" s="79"/>
      <c r="R84" s="94">
        <f>SUM(R83:R83)</f>
        <v>0</v>
      </c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</row>
    <row r="85" spans="1:70" s="4" customFormat="1" hidden="1">
      <c r="A85" s="5"/>
      <c r="B85" s="5"/>
      <c r="C85" s="13"/>
      <c r="D85" s="13"/>
      <c r="E85" s="13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3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</row>
    <row r="86" spans="1:70" hidden="1">
      <c r="A86" s="92"/>
      <c r="B86" s="9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</row>
    <row r="87" spans="1:70" s="5" customFormat="1" ht="33.75" hidden="1">
      <c r="A87" s="112"/>
      <c r="B87" s="13"/>
      <c r="C87" s="72" t="s">
        <v>172</v>
      </c>
      <c r="D87" s="89" t="s">
        <v>173</v>
      </c>
      <c r="E87" s="50" t="s">
        <v>174</v>
      </c>
      <c r="F87" s="74"/>
      <c r="G87" s="86"/>
      <c r="H87" s="86">
        <v>80</v>
      </c>
      <c r="I87" s="86">
        <v>80</v>
      </c>
      <c r="J87" s="39">
        <v>80</v>
      </c>
      <c r="K87" s="39">
        <v>80</v>
      </c>
      <c r="L87" s="39">
        <v>80</v>
      </c>
      <c r="M87" s="39">
        <v>80</v>
      </c>
      <c r="N87" s="39">
        <v>80</v>
      </c>
      <c r="O87" s="39">
        <v>80</v>
      </c>
      <c r="P87" s="39">
        <v>80</v>
      </c>
      <c r="Q87" s="39">
        <v>80</v>
      </c>
      <c r="R87" s="63">
        <f>SUM(H87:Q87)</f>
        <v>800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21"/>
    </row>
    <row r="88" spans="1:70" ht="11.25" customHeight="1">
      <c r="A88" s="202" t="s">
        <v>5</v>
      </c>
      <c r="B88" s="202"/>
      <c r="C88" s="124"/>
      <c r="D88" s="127"/>
      <c r="E88" s="49"/>
      <c r="F88" s="122"/>
      <c r="G88" s="123"/>
      <c r="H88" s="128"/>
      <c r="I88" s="128"/>
      <c r="J88" s="39"/>
      <c r="K88" s="39"/>
      <c r="L88" s="39"/>
      <c r="M88" s="39"/>
      <c r="N88" s="39"/>
      <c r="O88" s="39"/>
      <c r="P88" s="39"/>
      <c r="Q88" s="39"/>
      <c r="R88" s="63">
        <f>SUM(H88:M88)</f>
        <v>0</v>
      </c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</row>
    <row r="89" spans="1:70" s="4" customFormat="1" ht="45" customHeight="1">
      <c r="A89" s="5"/>
      <c r="B89" s="5"/>
      <c r="C89" s="124"/>
      <c r="D89" s="127"/>
      <c r="E89" s="49"/>
      <c r="F89" s="122"/>
      <c r="G89" s="123"/>
      <c r="H89" s="123"/>
      <c r="I89" s="123"/>
      <c r="J89" s="39"/>
      <c r="K89" s="39"/>
      <c r="L89" s="39"/>
      <c r="M89" s="39"/>
      <c r="N89" s="39"/>
      <c r="O89" s="39"/>
      <c r="P89" s="39"/>
      <c r="Q89" s="39"/>
      <c r="R89" s="63">
        <f>SUM(H89:M89)</f>
        <v>0</v>
      </c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</row>
    <row r="90" spans="1:70" s="4" customFormat="1" ht="18.75" hidden="1" customHeight="1">
      <c r="A90" s="5" t="s">
        <v>14</v>
      </c>
      <c r="B90" s="5" t="s">
        <v>14</v>
      </c>
      <c r="C90" s="77" t="s">
        <v>0</v>
      </c>
      <c r="D90" s="78"/>
      <c r="E90" s="93"/>
      <c r="F90" s="79">
        <f>SUM(F87:F88)</f>
        <v>0</v>
      </c>
      <c r="G90" s="79">
        <f>SUM(G87:G89)</f>
        <v>0</v>
      </c>
      <c r="H90" s="79">
        <f t="shared" ref="H90:M90" si="6">SUM(H87:H88)</f>
        <v>80</v>
      </c>
      <c r="I90" s="79">
        <f>SUM(I87:I89)</f>
        <v>80</v>
      </c>
      <c r="J90" s="79">
        <f t="shared" si="6"/>
        <v>80</v>
      </c>
      <c r="K90" s="79">
        <f t="shared" si="6"/>
        <v>80</v>
      </c>
      <c r="L90" s="79">
        <f t="shared" si="6"/>
        <v>80</v>
      </c>
      <c r="M90" s="79">
        <f t="shared" si="6"/>
        <v>80</v>
      </c>
      <c r="N90" s="79">
        <v>80</v>
      </c>
      <c r="O90" s="79">
        <f>SUM(O87:O89)</f>
        <v>80</v>
      </c>
      <c r="P90" s="79">
        <f>SUM(P87:P89)</f>
        <v>80</v>
      </c>
      <c r="Q90" s="79">
        <f>SUM(Q87:Q89)</f>
        <v>80</v>
      </c>
      <c r="R90" s="63">
        <f>SUM(H90:O90)</f>
        <v>640</v>
      </c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</row>
    <row r="91" spans="1:70" s="4" customFormat="1" ht="33.75" hidden="1" customHeight="1">
      <c r="A91" s="5"/>
      <c r="B91" s="5"/>
      <c r="C91" s="17"/>
      <c r="D91" s="96"/>
      <c r="E91" s="97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</row>
    <row r="92" spans="1:70">
      <c r="A92" s="92"/>
      <c r="B92" s="92"/>
      <c r="C92" s="13"/>
      <c r="D92" s="13"/>
      <c r="E92" s="13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3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</row>
    <row r="93" spans="1:70" s="4" customFormat="1">
      <c r="A93" s="112"/>
      <c r="B93" s="13"/>
      <c r="C93" s="211" t="s">
        <v>210</v>
      </c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</row>
    <row r="94" spans="1:70" s="5" customFormat="1" ht="56.25">
      <c r="A94" s="112"/>
      <c r="B94" s="13"/>
      <c r="C94" s="124" t="s">
        <v>211</v>
      </c>
      <c r="D94" s="89" t="s">
        <v>213</v>
      </c>
      <c r="E94" s="50" t="s">
        <v>212</v>
      </c>
      <c r="F94" s="130"/>
      <c r="G94" s="131"/>
      <c r="H94" s="132">
        <v>2000</v>
      </c>
      <c r="I94" s="132">
        <v>2000</v>
      </c>
      <c r="J94" s="39">
        <v>2000</v>
      </c>
      <c r="K94" s="39">
        <v>2000</v>
      </c>
      <c r="L94" s="39">
        <v>2000</v>
      </c>
      <c r="M94" s="39">
        <v>2000</v>
      </c>
      <c r="N94" s="39">
        <v>2000</v>
      </c>
      <c r="O94" s="39">
        <v>2000</v>
      </c>
      <c r="P94" s="39">
        <v>2000</v>
      </c>
      <c r="Q94" s="39">
        <v>2000</v>
      </c>
      <c r="R94" s="63">
        <f>SUM(H94:P94)</f>
        <v>18000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1"/>
    </row>
    <row r="95" spans="1:70" ht="22.5">
      <c r="A95" s="129" t="s">
        <v>51</v>
      </c>
      <c r="B95" s="129" t="s">
        <v>52</v>
      </c>
      <c r="C95" s="133" t="s">
        <v>228</v>
      </c>
      <c r="D95" s="89" t="s">
        <v>230</v>
      </c>
      <c r="E95" s="50" t="s">
        <v>229</v>
      </c>
      <c r="F95" s="134"/>
      <c r="G95" s="135"/>
      <c r="H95" s="135">
        <v>0</v>
      </c>
      <c r="I95" s="135">
        <v>0</v>
      </c>
      <c r="J95" s="136">
        <v>0</v>
      </c>
      <c r="K95" s="39">
        <v>0</v>
      </c>
      <c r="L95" s="39">
        <v>216</v>
      </c>
      <c r="M95" s="39">
        <v>0</v>
      </c>
      <c r="N95" s="39">
        <v>0</v>
      </c>
      <c r="O95" s="39" t="s">
        <v>278</v>
      </c>
      <c r="P95" s="39" t="s">
        <v>278</v>
      </c>
      <c r="Q95" s="39" t="s">
        <v>278</v>
      </c>
      <c r="R95" s="63">
        <f>SUM(H95:P95)</f>
        <v>216</v>
      </c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</row>
    <row r="96" spans="1:70" s="4" customFormat="1" ht="81" customHeight="1">
      <c r="A96" s="6" t="s">
        <v>18</v>
      </c>
      <c r="B96" s="6" t="s">
        <v>19</v>
      </c>
      <c r="C96" s="77" t="s">
        <v>0</v>
      </c>
      <c r="D96" s="78"/>
      <c r="E96" s="68"/>
      <c r="F96" s="137">
        <f>SUM(F94:F94)</f>
        <v>0</v>
      </c>
      <c r="G96" s="137">
        <f t="shared" ref="G96:M96" si="7">SUM(G94:G94)</f>
        <v>0</v>
      </c>
      <c r="H96" s="137">
        <f t="shared" si="7"/>
        <v>2000</v>
      </c>
      <c r="I96" s="137">
        <f>SUM(I94:I95)</f>
        <v>2000</v>
      </c>
      <c r="J96" s="137">
        <f t="shared" si="7"/>
        <v>2000</v>
      </c>
      <c r="K96" s="137">
        <f t="shared" si="7"/>
        <v>2000</v>
      </c>
      <c r="L96" s="137">
        <f>SUM(L94:L95)</f>
        <v>2216</v>
      </c>
      <c r="M96" s="137">
        <f t="shared" si="7"/>
        <v>2000</v>
      </c>
      <c r="N96" s="137">
        <f>SUM(N94:N95)</f>
        <v>2000</v>
      </c>
      <c r="O96" s="137">
        <f>SUM(O94:O95)</f>
        <v>2000</v>
      </c>
      <c r="P96" s="137">
        <f>SUM(P94:P95)</f>
        <v>2000</v>
      </c>
      <c r="Q96" s="137">
        <f>SUM(Q94:Q95)</f>
        <v>2000</v>
      </c>
      <c r="R96" s="63">
        <f>SUM(H96:O96)</f>
        <v>16216</v>
      </c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</row>
    <row r="97" spans="1:108" s="4" customFormat="1" ht="44.25" customHeight="1">
      <c r="A97" s="6"/>
      <c r="B97" s="6"/>
      <c r="C97" s="17"/>
      <c r="D97" s="96"/>
      <c r="E97" s="14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99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</row>
    <row r="98" spans="1:108">
      <c r="A98" s="92"/>
      <c r="B98" s="92"/>
      <c r="C98" s="17"/>
      <c r="D98" s="96"/>
      <c r="E98" s="14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99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</row>
    <row r="99" spans="1:108" s="4" customFormat="1">
      <c r="A99" s="112"/>
      <c r="B99" s="13"/>
      <c r="C99" s="211" t="s">
        <v>7</v>
      </c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</row>
    <row r="100" spans="1:108">
      <c r="A100" s="139"/>
      <c r="B100" s="140"/>
      <c r="C100" s="42" t="s">
        <v>175</v>
      </c>
      <c r="D100" s="89" t="s">
        <v>176</v>
      </c>
      <c r="E100" s="44" t="s">
        <v>253</v>
      </c>
      <c r="F100" s="54"/>
      <c r="G100" s="39"/>
      <c r="H100" s="39">
        <v>0</v>
      </c>
      <c r="I100" s="39">
        <v>6912.8</v>
      </c>
      <c r="J100" s="39">
        <v>8472.7999999999993</v>
      </c>
      <c r="K100" s="39">
        <v>8741.2000000000007</v>
      </c>
      <c r="L100" s="39">
        <v>10127.6</v>
      </c>
      <c r="M100" s="39">
        <v>9492</v>
      </c>
      <c r="N100" s="39">
        <v>10030</v>
      </c>
      <c r="O100" s="39">
        <v>8789.6</v>
      </c>
      <c r="P100" s="39">
        <v>8234.56</v>
      </c>
      <c r="Q100" s="39">
        <v>8722.4</v>
      </c>
      <c r="R100" s="63">
        <f>SUM(I100:Q100)</f>
        <v>79522.959999999992</v>
      </c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</row>
    <row r="101" spans="1:108">
      <c r="A101" s="92"/>
      <c r="B101" s="92"/>
      <c r="C101" s="77" t="s">
        <v>0</v>
      </c>
      <c r="D101" s="78"/>
      <c r="E101" s="68"/>
      <c r="F101" s="79">
        <f>SUM(F100)</f>
        <v>0</v>
      </c>
      <c r="G101" s="79">
        <f>SUM(G100)</f>
        <v>0</v>
      </c>
      <c r="H101" s="79">
        <f>SUM(H100)</f>
        <v>0</v>
      </c>
      <c r="I101" s="79">
        <f>SUM(I100)</f>
        <v>6912.8</v>
      </c>
      <c r="J101" s="79">
        <f t="shared" ref="J101:M101" si="8">SUM(J100)</f>
        <v>8472.7999999999993</v>
      </c>
      <c r="K101" s="79">
        <f>SUM(K100)</f>
        <v>8741.2000000000007</v>
      </c>
      <c r="L101" s="79">
        <f>SUM(L100)</f>
        <v>10127.6</v>
      </c>
      <c r="M101" s="79">
        <f t="shared" si="8"/>
        <v>9492</v>
      </c>
      <c r="N101" s="79">
        <v>10030</v>
      </c>
      <c r="O101" s="79">
        <f>SUM(O100)</f>
        <v>8789.6</v>
      </c>
      <c r="P101" s="79">
        <f>SUM(P100)</f>
        <v>8234.56</v>
      </c>
      <c r="Q101" s="79">
        <f>SUM(Q100)</f>
        <v>8722.4</v>
      </c>
      <c r="R101" s="63">
        <f>SUM(I101:O101)</f>
        <v>62566</v>
      </c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</row>
    <row r="102" spans="1:108" s="4" customFormat="1" ht="22.5">
      <c r="A102" s="141" t="s">
        <v>6</v>
      </c>
      <c r="B102" s="141"/>
      <c r="C102" s="17"/>
      <c r="D102" s="96"/>
      <c r="E102" s="14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</row>
    <row r="103" spans="1:108">
      <c r="A103" s="129" t="s">
        <v>18</v>
      </c>
      <c r="B103" s="129" t="s">
        <v>19</v>
      </c>
      <c r="C103" s="14"/>
      <c r="D103" s="14"/>
      <c r="E103" s="14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4"/>
    </row>
    <row r="104" spans="1:108" s="4" customFormat="1">
      <c r="A104" s="142"/>
      <c r="B104" s="14"/>
      <c r="C104" s="212" t="s">
        <v>8</v>
      </c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</row>
    <row r="105" spans="1:108" s="6" customFormat="1" ht="11.25" customHeight="1">
      <c r="A105" s="142"/>
      <c r="B105" s="14"/>
      <c r="C105" s="72" t="s">
        <v>218</v>
      </c>
      <c r="D105" s="89" t="s">
        <v>219</v>
      </c>
      <c r="E105" s="44" t="s">
        <v>220</v>
      </c>
      <c r="F105" s="74"/>
      <c r="G105" s="86"/>
      <c r="H105" s="39">
        <v>0</v>
      </c>
      <c r="I105" s="39">
        <v>0</v>
      </c>
      <c r="J105" s="45">
        <v>202.4</v>
      </c>
      <c r="K105" s="45">
        <v>139.15</v>
      </c>
      <c r="L105" s="45">
        <v>164.45</v>
      </c>
      <c r="M105" s="39">
        <v>0</v>
      </c>
      <c r="N105" s="39">
        <v>482.81</v>
      </c>
      <c r="O105" s="39">
        <v>325.95</v>
      </c>
      <c r="P105" s="39">
        <v>186.1</v>
      </c>
      <c r="Q105" s="39">
        <v>219.41</v>
      </c>
      <c r="R105" s="63">
        <f>SUM(H105:Q105)</f>
        <v>1720.27</v>
      </c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</row>
    <row r="106" spans="1:108">
      <c r="A106" s="92"/>
      <c r="B106" s="92"/>
      <c r="C106" s="77" t="s">
        <v>0</v>
      </c>
      <c r="D106" s="78"/>
      <c r="E106" s="68"/>
      <c r="F106" s="79">
        <f>F105</f>
        <v>0</v>
      </c>
      <c r="G106" s="79">
        <f t="shared" ref="G106:M106" si="9">G105</f>
        <v>0</v>
      </c>
      <c r="H106" s="79">
        <f t="shared" si="9"/>
        <v>0</v>
      </c>
      <c r="I106" s="79">
        <f t="shared" si="9"/>
        <v>0</v>
      </c>
      <c r="J106" s="79">
        <f t="shared" si="9"/>
        <v>202.4</v>
      </c>
      <c r="K106" s="79">
        <f t="shared" si="9"/>
        <v>139.15</v>
      </c>
      <c r="L106" s="79">
        <f t="shared" si="9"/>
        <v>164.45</v>
      </c>
      <c r="M106" s="79">
        <f t="shared" si="9"/>
        <v>0</v>
      </c>
      <c r="N106" s="79">
        <v>482.81</v>
      </c>
      <c r="O106" s="79">
        <f>SUM(O105)</f>
        <v>325.95</v>
      </c>
      <c r="P106" s="79">
        <f>SUM(P105)</f>
        <v>186.1</v>
      </c>
      <c r="Q106" s="79">
        <f>SUM(Q105)</f>
        <v>219.41</v>
      </c>
      <c r="R106" s="63">
        <f>SUM(H106:O106)</f>
        <v>1314.76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</row>
    <row r="107" spans="1:108" ht="69" customHeight="1">
      <c r="A107" s="143"/>
      <c r="B107" s="143"/>
      <c r="C107" s="144"/>
      <c r="D107" s="145"/>
      <c r="E107" s="146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8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</row>
    <row r="108" spans="1:108">
      <c r="A108" s="129" t="s">
        <v>18</v>
      </c>
      <c r="B108" s="129" t="s">
        <v>19</v>
      </c>
      <c r="C108" s="213" t="s">
        <v>197</v>
      </c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</row>
    <row r="109" spans="1:108" s="4" customFormat="1" ht="22.5">
      <c r="A109" s="102"/>
      <c r="B109" s="102"/>
      <c r="C109" s="149" t="s">
        <v>201</v>
      </c>
      <c r="D109" s="150" t="s">
        <v>202</v>
      </c>
      <c r="E109" s="44" t="s">
        <v>203</v>
      </c>
      <c r="F109" s="122"/>
      <c r="G109" s="123"/>
      <c r="H109" s="45">
        <v>3000</v>
      </c>
      <c r="I109" s="45">
        <v>3000</v>
      </c>
      <c r="J109" s="39">
        <v>3000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76">
        <f>SUM(H109:P109)</f>
        <v>9000</v>
      </c>
    </row>
    <row r="110" spans="1:108" s="27" customFormat="1" ht="11.25" customHeight="1">
      <c r="A110" s="143"/>
      <c r="B110" s="143"/>
      <c r="C110" s="64" t="s">
        <v>204</v>
      </c>
      <c r="D110" s="150" t="s">
        <v>205</v>
      </c>
      <c r="E110" s="44" t="s">
        <v>208</v>
      </c>
      <c r="F110" s="122"/>
      <c r="G110" s="123"/>
      <c r="H110" s="45">
        <v>3183.95</v>
      </c>
      <c r="I110" s="45">
        <v>3183.95</v>
      </c>
      <c r="J110" s="39">
        <v>3183.95</v>
      </c>
      <c r="K110" s="45">
        <v>0</v>
      </c>
      <c r="L110" s="45">
        <v>0</v>
      </c>
      <c r="M110" s="45">
        <v>0</v>
      </c>
      <c r="N110" s="196" t="s">
        <v>278</v>
      </c>
      <c r="O110" s="45">
        <v>0</v>
      </c>
      <c r="P110" s="45">
        <v>0</v>
      </c>
      <c r="Q110" s="45">
        <v>0</v>
      </c>
      <c r="R110" s="76">
        <f>SUM(H110:P110)</f>
        <v>9551.8499999999985</v>
      </c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</row>
    <row r="111" spans="1:108" ht="56.25" customHeight="1">
      <c r="A111" s="143"/>
      <c r="B111" s="143"/>
      <c r="C111" s="64" t="s">
        <v>206</v>
      </c>
      <c r="D111" s="150" t="s">
        <v>207</v>
      </c>
      <c r="E111" s="44" t="s">
        <v>209</v>
      </c>
      <c r="F111" s="122"/>
      <c r="G111" s="123"/>
      <c r="H111" s="45">
        <v>1400</v>
      </c>
      <c r="I111" s="45">
        <v>1400</v>
      </c>
      <c r="J111" s="39">
        <v>1400</v>
      </c>
      <c r="K111" s="45">
        <v>1400</v>
      </c>
      <c r="L111" s="45">
        <v>1400</v>
      </c>
      <c r="M111" s="45">
        <v>1400</v>
      </c>
      <c r="N111" s="45">
        <v>1400</v>
      </c>
      <c r="O111" s="45">
        <v>1400</v>
      </c>
      <c r="P111" s="45">
        <v>1400</v>
      </c>
      <c r="Q111" s="45">
        <v>1400</v>
      </c>
      <c r="R111" s="76">
        <f>SUM(H111:Q111)</f>
        <v>14000</v>
      </c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</row>
    <row r="112" spans="1:108" ht="56.25" customHeight="1">
      <c r="A112" s="143"/>
      <c r="B112" s="143"/>
      <c r="C112" s="77" t="s">
        <v>0</v>
      </c>
      <c r="D112" s="78"/>
      <c r="E112" s="68"/>
      <c r="F112" s="79">
        <f>F109</f>
        <v>0</v>
      </c>
      <c r="G112" s="79">
        <f>G109</f>
        <v>0</v>
      </c>
      <c r="H112" s="79">
        <f t="shared" ref="H112:M112" si="10">SUM(H109:H111)</f>
        <v>7583.95</v>
      </c>
      <c r="I112" s="79">
        <f t="shared" si="10"/>
        <v>7583.95</v>
      </c>
      <c r="J112" s="79">
        <f t="shared" si="10"/>
        <v>7583.95</v>
      </c>
      <c r="K112" s="79">
        <f t="shared" si="10"/>
        <v>1400</v>
      </c>
      <c r="L112" s="79">
        <f t="shared" si="10"/>
        <v>1400</v>
      </c>
      <c r="M112" s="79">
        <f t="shared" si="10"/>
        <v>1400</v>
      </c>
      <c r="N112" s="79">
        <v>1400</v>
      </c>
      <c r="O112" s="79">
        <f>SUM(O109:O111)</f>
        <v>1400</v>
      </c>
      <c r="P112" s="79">
        <f>SUM(P109:P111)</f>
        <v>1400</v>
      </c>
      <c r="Q112" s="79">
        <f>SUM(Q109:Q111)</f>
        <v>1400</v>
      </c>
      <c r="R112" s="79">
        <f>SUM(H112:P112)</f>
        <v>31151.85</v>
      </c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</row>
    <row r="113" spans="1:108" ht="56.25" customHeight="1">
      <c r="A113" s="143"/>
      <c r="B113" s="143"/>
      <c r="C113" s="13"/>
      <c r="D113" s="13"/>
      <c r="E113" s="13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3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</row>
    <row r="114" spans="1:108">
      <c r="A114" s="151" t="s">
        <v>16</v>
      </c>
      <c r="B114" s="5" t="s">
        <v>15</v>
      </c>
      <c r="C114" s="211" t="s">
        <v>9</v>
      </c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</row>
    <row r="115" spans="1:108" s="5" customFormat="1" ht="33.75">
      <c r="A115" s="112"/>
      <c r="B115" s="13"/>
      <c r="C115" s="42" t="s">
        <v>177</v>
      </c>
      <c r="D115" s="89" t="s">
        <v>178</v>
      </c>
      <c r="E115" s="44" t="s">
        <v>179</v>
      </c>
      <c r="F115" s="74"/>
      <c r="G115" s="86"/>
      <c r="H115" s="39">
        <v>3450</v>
      </c>
      <c r="I115" s="39">
        <v>3450</v>
      </c>
      <c r="J115" s="39">
        <v>3450</v>
      </c>
      <c r="K115" s="39">
        <v>0</v>
      </c>
      <c r="L115" s="39">
        <v>0</v>
      </c>
      <c r="M115" s="39">
        <v>0</v>
      </c>
      <c r="N115" s="39" t="s">
        <v>278</v>
      </c>
      <c r="O115" s="39" t="s">
        <v>278</v>
      </c>
      <c r="P115" s="39" t="s">
        <v>278</v>
      </c>
      <c r="Q115" s="39" t="s">
        <v>278</v>
      </c>
      <c r="R115" s="63">
        <f>SUM(F115:P115)</f>
        <v>10350</v>
      </c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</row>
    <row r="116" spans="1:108" ht="33.75">
      <c r="A116" s="92"/>
      <c r="B116" s="92"/>
      <c r="C116" s="42" t="s">
        <v>270</v>
      </c>
      <c r="D116" s="89" t="s">
        <v>269</v>
      </c>
      <c r="E116" s="44" t="s">
        <v>179</v>
      </c>
      <c r="F116" s="74"/>
      <c r="G116" s="86"/>
      <c r="H116" s="39">
        <v>0</v>
      </c>
      <c r="I116" s="39">
        <v>0</v>
      </c>
      <c r="J116" s="39">
        <v>0</v>
      </c>
      <c r="K116" s="39">
        <v>1850</v>
      </c>
      <c r="L116" s="39">
        <v>1850</v>
      </c>
      <c r="M116" s="39">
        <v>1850</v>
      </c>
      <c r="N116" s="39">
        <v>1850</v>
      </c>
      <c r="O116" s="39">
        <v>1850</v>
      </c>
      <c r="P116" s="39">
        <v>1850</v>
      </c>
      <c r="Q116" s="39">
        <v>1850</v>
      </c>
      <c r="R116" s="63">
        <f>SUM(K116:Q116)</f>
        <v>12950</v>
      </c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</row>
    <row r="117" spans="1:108" ht="60.75" customHeight="1">
      <c r="A117" s="152"/>
      <c r="B117" s="152"/>
      <c r="C117" s="42" t="s">
        <v>294</v>
      </c>
      <c r="D117" s="89" t="s">
        <v>293</v>
      </c>
      <c r="E117" s="44" t="s">
        <v>295</v>
      </c>
      <c r="F117" s="74"/>
      <c r="G117" s="86"/>
      <c r="H117" s="39" t="s">
        <v>278</v>
      </c>
      <c r="I117" s="39" t="s">
        <v>278</v>
      </c>
      <c r="J117" s="39" t="s">
        <v>278</v>
      </c>
      <c r="K117" s="39" t="s">
        <v>278</v>
      </c>
      <c r="L117" s="39" t="s">
        <v>278</v>
      </c>
      <c r="M117" s="39" t="s">
        <v>278</v>
      </c>
      <c r="N117" s="39">
        <v>10000</v>
      </c>
      <c r="O117" s="39">
        <v>10000</v>
      </c>
      <c r="P117" s="39">
        <v>30000</v>
      </c>
      <c r="Q117" s="39">
        <v>30000</v>
      </c>
      <c r="R117" s="63">
        <f>SUM(N117:Q117)</f>
        <v>80000</v>
      </c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</row>
    <row r="118" spans="1:108" ht="60.75" customHeight="1">
      <c r="A118" s="152"/>
      <c r="B118" s="152"/>
      <c r="C118" s="42" t="s">
        <v>308</v>
      </c>
      <c r="D118" s="89" t="s">
        <v>309</v>
      </c>
      <c r="E118" s="44" t="s">
        <v>310</v>
      </c>
      <c r="F118" s="74"/>
      <c r="G118" s="86"/>
      <c r="H118" s="39" t="s">
        <v>278</v>
      </c>
      <c r="I118" s="39" t="s">
        <v>278</v>
      </c>
      <c r="J118" s="39" t="s">
        <v>278</v>
      </c>
      <c r="K118" s="39" t="s">
        <v>278</v>
      </c>
      <c r="L118" s="39" t="s">
        <v>278</v>
      </c>
      <c r="M118" s="39" t="s">
        <v>278</v>
      </c>
      <c r="N118" s="39" t="s">
        <v>278</v>
      </c>
      <c r="O118" s="39" t="s">
        <v>278</v>
      </c>
      <c r="P118" s="39">
        <v>5000</v>
      </c>
      <c r="Q118" s="39">
        <v>5000</v>
      </c>
      <c r="R118" s="63">
        <f>SUM(N118:Q118)</f>
        <v>10000</v>
      </c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</row>
    <row r="119" spans="1:108" ht="60.75" customHeight="1">
      <c r="A119" s="152"/>
      <c r="B119" s="152"/>
      <c r="C119" s="77" t="s">
        <v>0</v>
      </c>
      <c r="D119" s="78"/>
      <c r="E119" s="68"/>
      <c r="F119" s="79">
        <f>SUM(F115:F115)</f>
        <v>0</v>
      </c>
      <c r="G119" s="79">
        <f>SUM(G115:G115)</f>
        <v>0</v>
      </c>
      <c r="H119" s="79">
        <v>3450</v>
      </c>
      <c r="I119" s="79">
        <f t="shared" ref="I119:M119" si="11">SUM(I115:I116)</f>
        <v>3450</v>
      </c>
      <c r="J119" s="79">
        <f t="shared" si="11"/>
        <v>3450</v>
      </c>
      <c r="K119" s="79">
        <f t="shared" si="11"/>
        <v>1850</v>
      </c>
      <c r="L119" s="79">
        <f t="shared" si="11"/>
        <v>1850</v>
      </c>
      <c r="M119" s="79">
        <f t="shared" si="11"/>
        <v>1850</v>
      </c>
      <c r="N119" s="79">
        <f>SUM(N115:N118)</f>
        <v>11850</v>
      </c>
      <c r="O119" s="79">
        <f>SUM(O115:O118)</f>
        <v>11850</v>
      </c>
      <c r="P119" s="79">
        <f>SUM(P115:P118)</f>
        <v>36850</v>
      </c>
      <c r="Q119" s="79">
        <f>SUM(Q115:Q118)</f>
        <v>36850</v>
      </c>
      <c r="R119" s="79">
        <f>SUM(H119:P119)</f>
        <v>76450</v>
      </c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</row>
    <row r="120" spans="1:108" ht="60.75" customHeight="1">
      <c r="A120" s="152"/>
      <c r="B120" s="152"/>
      <c r="C120" s="13"/>
      <c r="D120" s="13"/>
      <c r="E120" s="13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3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</row>
    <row r="121" spans="1:108">
      <c r="A121" s="152"/>
      <c r="B121" s="152"/>
      <c r="C121" s="208" t="s">
        <v>56</v>
      </c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1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</row>
    <row r="122" spans="1:108" s="5" customFormat="1" ht="22.5">
      <c r="A122" s="112"/>
      <c r="B122" s="13"/>
      <c r="C122" s="48" t="s">
        <v>186</v>
      </c>
      <c r="D122" s="43" t="s">
        <v>188</v>
      </c>
      <c r="E122" s="50" t="s">
        <v>187</v>
      </c>
      <c r="F122" s="113"/>
      <c r="G122" s="65"/>
      <c r="H122" s="41">
        <v>2429.7399999999998</v>
      </c>
      <c r="I122" s="41">
        <v>2429.7399999999998</v>
      </c>
      <c r="J122" s="46">
        <v>2429.7399999999998</v>
      </c>
      <c r="K122" s="41">
        <v>2429.7399999999998</v>
      </c>
      <c r="L122" s="41">
        <v>2429.7399999999998</v>
      </c>
      <c r="M122" s="41">
        <v>2429.7399999999998</v>
      </c>
      <c r="N122" s="41">
        <v>2429.7399999999998</v>
      </c>
      <c r="O122" s="41">
        <v>2429.7399999999998</v>
      </c>
      <c r="P122" s="41">
        <v>2429.7399999999998</v>
      </c>
      <c r="Q122" s="41">
        <v>2429.7399999999998</v>
      </c>
      <c r="R122" s="63">
        <f>SUM(F122:Q122)</f>
        <v>24297.399999999994</v>
      </c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</row>
    <row r="123" spans="1:108" ht="56.25">
      <c r="A123" s="92"/>
      <c r="B123" s="92"/>
      <c r="C123" s="88" t="s">
        <v>231</v>
      </c>
      <c r="D123" s="62" t="s">
        <v>241</v>
      </c>
      <c r="E123" s="50" t="s">
        <v>232</v>
      </c>
      <c r="F123" s="117"/>
      <c r="G123" s="41"/>
      <c r="H123" s="41">
        <v>0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63">
        <f>SUM(F123:M123)</f>
        <v>0</v>
      </c>
    </row>
    <row r="124" spans="1:108">
      <c r="A124" s="92"/>
      <c r="B124" s="92"/>
      <c r="C124" s="88" t="s">
        <v>238</v>
      </c>
      <c r="D124" s="153" t="s">
        <v>239</v>
      </c>
      <c r="E124" s="50" t="s">
        <v>240</v>
      </c>
      <c r="F124" s="117"/>
      <c r="G124" s="41"/>
      <c r="H124" s="41">
        <v>0</v>
      </c>
      <c r="I124" s="41">
        <v>0</v>
      </c>
      <c r="J124" s="41">
        <v>3000</v>
      </c>
      <c r="K124" s="41">
        <v>0</v>
      </c>
      <c r="L124" s="41">
        <v>0</v>
      </c>
      <c r="M124" s="41">
        <v>0</v>
      </c>
      <c r="N124" s="41">
        <v>0</v>
      </c>
      <c r="O124" s="41" t="s">
        <v>278</v>
      </c>
      <c r="P124" s="41" t="s">
        <v>278</v>
      </c>
      <c r="Q124" s="41" t="s">
        <v>278</v>
      </c>
      <c r="R124" s="63">
        <f>SUM(F124:P124)</f>
        <v>3000</v>
      </c>
    </row>
    <row r="125" spans="1:108" s="4" customFormat="1" ht="85.5" hidden="1" customHeight="1">
      <c r="A125" s="5"/>
      <c r="B125" s="5"/>
      <c r="C125" s="88" t="s">
        <v>285</v>
      </c>
      <c r="D125" s="44" t="s">
        <v>277</v>
      </c>
      <c r="E125" s="50" t="s">
        <v>279</v>
      </c>
      <c r="F125" s="117"/>
      <c r="G125" s="41"/>
      <c r="H125" s="41" t="s">
        <v>278</v>
      </c>
      <c r="I125" s="41" t="s">
        <v>278</v>
      </c>
      <c r="J125" s="41" t="s">
        <v>278</v>
      </c>
      <c r="K125" s="41" t="s">
        <v>278</v>
      </c>
      <c r="L125" s="41" t="s">
        <v>278</v>
      </c>
      <c r="M125" s="41" t="s">
        <v>278</v>
      </c>
      <c r="N125" s="41">
        <v>9500</v>
      </c>
      <c r="O125" s="41">
        <v>10520</v>
      </c>
      <c r="P125" s="41">
        <v>10250</v>
      </c>
      <c r="Q125" s="41">
        <v>9350</v>
      </c>
      <c r="R125" s="63">
        <f>SUM(N125:Q125)</f>
        <v>39620</v>
      </c>
    </row>
    <row r="126" spans="1:108" s="4" customFormat="1" ht="43.5" customHeight="1">
      <c r="A126" s="5"/>
      <c r="B126" s="5"/>
      <c r="C126" s="48" t="s">
        <v>296</v>
      </c>
      <c r="D126" s="43" t="s">
        <v>292</v>
      </c>
      <c r="E126" s="50" t="s">
        <v>291</v>
      </c>
      <c r="F126" s="130"/>
      <c r="G126" s="154"/>
      <c r="H126" s="41" t="s">
        <v>278</v>
      </c>
      <c r="I126" s="41" t="s">
        <v>278</v>
      </c>
      <c r="J126" s="41" t="s">
        <v>278</v>
      </c>
      <c r="K126" s="41" t="s">
        <v>278</v>
      </c>
      <c r="L126" s="41" t="s">
        <v>278</v>
      </c>
      <c r="M126" s="41" t="s">
        <v>278</v>
      </c>
      <c r="N126" s="41">
        <v>3000</v>
      </c>
      <c r="O126" s="41">
        <v>3000</v>
      </c>
      <c r="P126" s="41">
        <v>3000</v>
      </c>
      <c r="Q126" s="41">
        <v>3000</v>
      </c>
      <c r="R126" s="63">
        <f>SUM(N126:Q126)</f>
        <v>12000</v>
      </c>
    </row>
    <row r="127" spans="1:108" s="4" customFormat="1" ht="43.5" customHeight="1">
      <c r="A127" s="5"/>
      <c r="B127" s="5"/>
      <c r="C127" s="77" t="s">
        <v>0</v>
      </c>
      <c r="D127" s="78"/>
      <c r="E127" s="68"/>
      <c r="F127" s="79">
        <f>SUM(F122:F123)</f>
        <v>0</v>
      </c>
      <c r="G127" s="79">
        <f>SUM(G122:G123)</f>
        <v>0</v>
      </c>
      <c r="H127" s="79">
        <f t="shared" ref="H127:M127" si="12">SUM(H122:H124)</f>
        <v>2429.7399999999998</v>
      </c>
      <c r="I127" s="79">
        <f t="shared" si="12"/>
        <v>2429.7399999999998</v>
      </c>
      <c r="J127" s="79">
        <f t="shared" si="12"/>
        <v>5429.74</v>
      </c>
      <c r="K127" s="79">
        <f t="shared" si="12"/>
        <v>2429.7399999999998</v>
      </c>
      <c r="L127" s="79">
        <f t="shared" si="12"/>
        <v>2429.7399999999998</v>
      </c>
      <c r="M127" s="79">
        <f t="shared" si="12"/>
        <v>2429.7399999999998</v>
      </c>
      <c r="N127" s="79">
        <f>SUM(N122:N126)</f>
        <v>14929.74</v>
      </c>
      <c r="O127" s="79">
        <f>SUM(O122:O126)</f>
        <v>15949.74</v>
      </c>
      <c r="P127" s="79">
        <f>SUM(P122:P126)</f>
        <v>15679.74</v>
      </c>
      <c r="Q127" s="79">
        <f>SUM(Q122:Q126)</f>
        <v>14779.74</v>
      </c>
      <c r="R127" s="79">
        <f>SUM(R122:R126)</f>
        <v>78917.399999999994</v>
      </c>
    </row>
    <row r="128" spans="1:108" s="4" customFormat="1" ht="43.5" customHeight="1">
      <c r="A128" s="5"/>
      <c r="B128" s="5"/>
      <c r="C128" s="17"/>
      <c r="D128" s="96"/>
      <c r="E128" s="14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155"/>
    </row>
    <row r="129" spans="1:156" s="4" customFormat="1" ht="21" customHeight="1">
      <c r="A129" s="5"/>
      <c r="B129" s="5"/>
      <c r="C129" s="13"/>
      <c r="D129" s="13"/>
      <c r="E129" s="13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3"/>
    </row>
    <row r="130" spans="1:156">
      <c r="A130" s="92"/>
      <c r="B130" s="92"/>
      <c r="C130" s="208" t="s">
        <v>48</v>
      </c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10"/>
    </row>
    <row r="131" spans="1:156" s="4" customFormat="1" ht="45">
      <c r="A131" s="112"/>
      <c r="B131" s="13"/>
      <c r="C131" s="72" t="s">
        <v>189</v>
      </c>
      <c r="D131" s="44" t="s">
        <v>190</v>
      </c>
      <c r="E131" s="73" t="s">
        <v>191</v>
      </c>
      <c r="F131" s="74"/>
      <c r="G131" s="74"/>
      <c r="H131" s="54">
        <v>122.47</v>
      </c>
      <c r="I131" s="54">
        <v>80.489999999999995</v>
      </c>
      <c r="J131" s="47">
        <v>157.31</v>
      </c>
      <c r="K131" s="54">
        <v>274.27999999999997</v>
      </c>
      <c r="L131" s="54">
        <v>263.19</v>
      </c>
      <c r="M131" s="54">
        <v>315.95999999999998</v>
      </c>
      <c r="N131" s="75">
        <v>276.55</v>
      </c>
      <c r="O131" s="47">
        <v>329.32</v>
      </c>
      <c r="P131" s="47">
        <v>408.15</v>
      </c>
      <c r="Q131" s="47">
        <v>350.03</v>
      </c>
      <c r="R131" s="76">
        <f>SUM(H131:Q131)</f>
        <v>2577.75</v>
      </c>
    </row>
    <row r="132" spans="1:156" s="13" customFormat="1">
      <c r="A132" s="112"/>
      <c r="C132" s="77" t="s">
        <v>0</v>
      </c>
      <c r="D132" s="78"/>
      <c r="E132" s="68"/>
      <c r="F132" s="79">
        <f>F131</f>
        <v>0</v>
      </c>
      <c r="G132" s="79">
        <f t="shared" ref="G132:R132" si="13">G131</f>
        <v>0</v>
      </c>
      <c r="H132" s="79">
        <f t="shared" si="13"/>
        <v>122.47</v>
      </c>
      <c r="I132" s="79">
        <f t="shared" si="13"/>
        <v>80.489999999999995</v>
      </c>
      <c r="J132" s="79">
        <f t="shared" si="13"/>
        <v>157.31</v>
      </c>
      <c r="K132" s="79">
        <f t="shared" si="13"/>
        <v>274.27999999999997</v>
      </c>
      <c r="L132" s="79">
        <f t="shared" si="13"/>
        <v>263.19</v>
      </c>
      <c r="M132" s="79">
        <f t="shared" si="13"/>
        <v>315.95999999999998</v>
      </c>
      <c r="N132" s="79">
        <v>276.55</v>
      </c>
      <c r="O132" s="137">
        <f>SUM(O131)</f>
        <v>329.32</v>
      </c>
      <c r="P132" s="137">
        <f>SUM(P131)</f>
        <v>408.15</v>
      </c>
      <c r="Q132" s="137">
        <f>SUM(Q131)</f>
        <v>350.03</v>
      </c>
      <c r="R132" s="79">
        <f t="shared" si="13"/>
        <v>2577.75</v>
      </c>
    </row>
    <row r="133" spans="1:156" ht="49.5" customHeight="1">
      <c r="A133" s="92"/>
      <c r="B133" s="92"/>
      <c r="C133" s="17"/>
      <c r="D133" s="96"/>
      <c r="E133" s="14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</row>
    <row r="134" spans="1:156" s="4" customFormat="1" ht="19.5" customHeight="1">
      <c r="A134" s="5"/>
      <c r="B134" s="5"/>
      <c r="C134" s="13"/>
      <c r="D134" s="13"/>
      <c r="E134" s="13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3"/>
    </row>
    <row r="135" spans="1:156">
      <c r="A135" s="92"/>
      <c r="B135" s="92"/>
      <c r="C135" s="205" t="s">
        <v>53</v>
      </c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</row>
    <row r="136" spans="1:156" s="4" customFormat="1" ht="33.75">
      <c r="A136" s="112"/>
      <c r="B136" s="13"/>
      <c r="C136" s="48" t="s">
        <v>261</v>
      </c>
      <c r="D136" s="43" t="s">
        <v>262</v>
      </c>
      <c r="E136" s="50" t="s">
        <v>182</v>
      </c>
      <c r="F136" s="61"/>
      <c r="G136" s="61"/>
      <c r="H136" s="156">
        <v>0</v>
      </c>
      <c r="I136" s="156">
        <v>0</v>
      </c>
      <c r="J136" s="41">
        <v>2682.04</v>
      </c>
      <c r="K136" s="41">
        <v>4285.42</v>
      </c>
      <c r="L136" s="41">
        <v>6826.64</v>
      </c>
      <c r="M136" s="41">
        <v>7105.6</v>
      </c>
      <c r="N136" s="157">
        <v>8737.94</v>
      </c>
      <c r="O136" s="157">
        <v>7727.02</v>
      </c>
      <c r="P136" s="157">
        <v>9706.32</v>
      </c>
      <c r="Q136" s="157">
        <v>7567.64</v>
      </c>
      <c r="R136" s="111">
        <f>SUM(H136:Q136)</f>
        <v>54638.62</v>
      </c>
    </row>
    <row r="137" spans="1:156" s="5" customFormat="1" ht="33.75">
      <c r="A137" s="112"/>
      <c r="B137" s="13"/>
      <c r="C137" s="48" t="s">
        <v>180</v>
      </c>
      <c r="D137" s="43" t="s">
        <v>181</v>
      </c>
      <c r="E137" s="50" t="s">
        <v>182</v>
      </c>
      <c r="F137" s="74"/>
      <c r="G137" s="65"/>
      <c r="H137" s="41">
        <v>3059.04</v>
      </c>
      <c r="I137" s="41">
        <v>2427.9499999999998</v>
      </c>
      <c r="J137" s="41">
        <v>2427.9499999999998</v>
      </c>
      <c r="K137" s="41">
        <v>0</v>
      </c>
      <c r="L137" s="41">
        <v>0</v>
      </c>
      <c r="M137" s="41">
        <v>0</v>
      </c>
      <c r="N137" s="41" t="s">
        <v>278</v>
      </c>
      <c r="O137" s="41" t="s">
        <v>278</v>
      </c>
      <c r="P137" s="41" t="s">
        <v>278</v>
      </c>
      <c r="Q137" s="41" t="s">
        <v>278</v>
      </c>
      <c r="R137" s="63">
        <f>SUM(F137:P137)</f>
        <v>7914.94</v>
      </c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</row>
    <row r="138" spans="1:156">
      <c r="A138" s="92"/>
      <c r="B138" s="92"/>
      <c r="C138" s="66" t="s">
        <v>0</v>
      </c>
      <c r="D138" s="67"/>
      <c r="E138" s="68"/>
      <c r="F138" s="69">
        <f>SUM(F137:F137)</f>
        <v>0</v>
      </c>
      <c r="G138" s="69">
        <f>SUM(G137:G137)</f>
        <v>0</v>
      </c>
      <c r="H138" s="69">
        <f>SUM(H136:H137)</f>
        <v>3059.04</v>
      </c>
      <c r="I138" s="69">
        <f t="shared" ref="I138:M138" si="14">SUM(I136:I137)</f>
        <v>2427.9499999999998</v>
      </c>
      <c r="J138" s="69">
        <f t="shared" si="14"/>
        <v>5109.99</v>
      </c>
      <c r="K138" s="69">
        <f t="shared" si="14"/>
        <v>4285.42</v>
      </c>
      <c r="L138" s="69">
        <f t="shared" si="14"/>
        <v>6826.64</v>
      </c>
      <c r="M138" s="69">
        <f t="shared" si="14"/>
        <v>7105.6</v>
      </c>
      <c r="N138" s="69">
        <v>8737.94</v>
      </c>
      <c r="O138" s="69">
        <f>SUM(O136:O137)</f>
        <v>7727.02</v>
      </c>
      <c r="P138" s="69">
        <f>SUM(P136:P137)</f>
        <v>9706.32</v>
      </c>
      <c r="Q138" s="69">
        <f>SUM(Q136:Q137)</f>
        <v>7567.64</v>
      </c>
      <c r="R138" s="69">
        <f>SUM(R136:R137)</f>
        <v>62553.560000000005</v>
      </c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</row>
    <row r="139" spans="1:156" s="4" customFormat="1" ht="39" customHeight="1">
      <c r="A139" s="5"/>
      <c r="B139" s="5"/>
      <c r="C139" s="159"/>
      <c r="D139" s="160"/>
      <c r="E139" s="14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</row>
    <row r="140" spans="1:156" s="4" customFormat="1" ht="27.75" customHeight="1">
      <c r="A140" s="61"/>
      <c r="B140" s="61"/>
      <c r="C140" s="15"/>
      <c r="D140" s="15"/>
      <c r="E140" s="15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5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</row>
    <row r="141" spans="1:156">
      <c r="A141" s="158" t="s">
        <v>36</v>
      </c>
      <c r="B141" s="158"/>
      <c r="C141" s="208" t="s">
        <v>49</v>
      </c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1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</row>
    <row r="142" spans="1:156" s="4" customFormat="1">
      <c r="A142" s="162"/>
      <c r="B142" s="163"/>
      <c r="C142" s="48" t="s">
        <v>83</v>
      </c>
      <c r="D142" s="89" t="s">
        <v>85</v>
      </c>
      <c r="E142" s="50" t="s">
        <v>84</v>
      </c>
      <c r="F142" s="86"/>
      <c r="G142" s="86"/>
      <c r="H142" s="39">
        <v>40186.6</v>
      </c>
      <c r="I142" s="39">
        <v>19888</v>
      </c>
      <c r="J142" s="39">
        <v>24541.35</v>
      </c>
      <c r="K142" s="39">
        <v>0</v>
      </c>
      <c r="L142" s="39">
        <v>0</v>
      </c>
      <c r="M142" s="39">
        <v>0</v>
      </c>
      <c r="N142" s="39" t="s">
        <v>278</v>
      </c>
      <c r="O142" s="39" t="s">
        <v>278</v>
      </c>
      <c r="P142" s="39" t="s">
        <v>278</v>
      </c>
      <c r="Q142" s="39" t="s">
        <v>278</v>
      </c>
      <c r="R142" s="63">
        <f>SUM(F142:P142)</f>
        <v>84615.95</v>
      </c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</row>
    <row r="143" spans="1:156" s="16" customFormat="1" ht="45">
      <c r="A143" s="165"/>
      <c r="B143" s="15"/>
      <c r="C143" s="72" t="s">
        <v>192</v>
      </c>
      <c r="D143" s="43" t="s">
        <v>193</v>
      </c>
      <c r="E143" s="50" t="s">
        <v>194</v>
      </c>
      <c r="F143" s="122"/>
      <c r="G143" s="123"/>
      <c r="H143" s="41">
        <v>1587.2</v>
      </c>
      <c r="I143" s="41">
        <v>3739.2</v>
      </c>
      <c r="J143" s="41">
        <v>8750.4</v>
      </c>
      <c r="K143" s="41">
        <v>0</v>
      </c>
      <c r="L143" s="41">
        <v>0</v>
      </c>
      <c r="M143" s="41">
        <v>0</v>
      </c>
      <c r="N143" s="41" t="s">
        <v>278</v>
      </c>
      <c r="O143" s="41" t="s">
        <v>278</v>
      </c>
      <c r="P143" s="41" t="s">
        <v>278</v>
      </c>
      <c r="Q143" s="41" t="s">
        <v>278</v>
      </c>
      <c r="R143" s="111">
        <f>SUM(H143:P143)</f>
        <v>14076.8</v>
      </c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</row>
    <row r="144" spans="1:156" ht="13.5" customHeight="1">
      <c r="A144" s="92"/>
      <c r="B144" s="92"/>
      <c r="C144" s="72" t="s">
        <v>271</v>
      </c>
      <c r="D144" s="43" t="s">
        <v>272</v>
      </c>
      <c r="E144" s="50" t="s">
        <v>273</v>
      </c>
      <c r="F144" s="122"/>
      <c r="G144" s="123"/>
      <c r="H144" s="41">
        <v>0</v>
      </c>
      <c r="I144" s="41">
        <v>0</v>
      </c>
      <c r="J144" s="41">
        <v>0</v>
      </c>
      <c r="K144" s="41">
        <v>30851.48</v>
      </c>
      <c r="L144" s="41">
        <v>39326.25</v>
      </c>
      <c r="M144" s="41">
        <v>39326.25</v>
      </c>
      <c r="N144" s="41">
        <v>41892.230000000003</v>
      </c>
      <c r="O144" s="41">
        <v>63288.9</v>
      </c>
      <c r="P144" s="41">
        <v>65745.81</v>
      </c>
      <c r="Q144" s="41">
        <v>63147.37</v>
      </c>
      <c r="R144" s="111">
        <f>SUM(H144:Q144)</f>
        <v>343578.29</v>
      </c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</row>
    <row r="145" spans="1:156" s="4" customFormat="1" ht="26.25" customHeight="1">
      <c r="A145" s="5" t="s">
        <v>20</v>
      </c>
      <c r="B145" s="5" t="s">
        <v>15</v>
      </c>
      <c r="C145" s="77" t="s">
        <v>0</v>
      </c>
      <c r="D145" s="78"/>
      <c r="E145" s="93"/>
      <c r="F145" s="79">
        <f>SUM(F142:F142)</f>
        <v>0</v>
      </c>
      <c r="G145" s="79">
        <f>SUM(G142:G142)</f>
        <v>0</v>
      </c>
      <c r="H145" s="79">
        <f>SUM(H142:H144)</f>
        <v>41773.799999999996</v>
      </c>
      <c r="I145" s="79">
        <f t="shared" ref="I145:M145" si="15">SUM(I142:I144)</f>
        <v>23627.200000000001</v>
      </c>
      <c r="J145" s="79">
        <f t="shared" si="15"/>
        <v>33291.75</v>
      </c>
      <c r="K145" s="79">
        <f t="shared" si="15"/>
        <v>30851.48</v>
      </c>
      <c r="L145" s="79">
        <f t="shared" si="15"/>
        <v>39326.25</v>
      </c>
      <c r="M145" s="79">
        <f t="shared" si="15"/>
        <v>39326.25</v>
      </c>
      <c r="N145" s="79">
        <v>41892.230000000003</v>
      </c>
      <c r="O145" s="79">
        <f>SUM(O144)</f>
        <v>63288.9</v>
      </c>
      <c r="P145" s="79">
        <f>SUM(P144)</f>
        <v>65745.81</v>
      </c>
      <c r="Q145" s="79">
        <f>SUM(Q144)</f>
        <v>63147.37</v>
      </c>
      <c r="R145" s="79">
        <f>SUM(R142:R144)</f>
        <v>442271.04</v>
      </c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</row>
    <row r="146" spans="1:156" s="4" customFormat="1">
      <c r="A146" s="5"/>
      <c r="B146" s="5"/>
      <c r="C146" s="17"/>
      <c r="D146" s="96"/>
      <c r="E146" s="97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</row>
    <row r="147" spans="1:156" s="4" customFormat="1" ht="34.5" customHeight="1">
      <c r="A147" s="5"/>
      <c r="B147" s="5"/>
      <c r="C147" s="17"/>
      <c r="D147" s="96"/>
      <c r="E147" s="97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</row>
    <row r="148" spans="1:156">
      <c r="A148" s="92"/>
      <c r="B148" s="92"/>
      <c r="C148" s="205" t="s">
        <v>216</v>
      </c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</row>
    <row r="149" spans="1:156" s="4" customFormat="1" ht="22.5">
      <c r="A149" s="112"/>
      <c r="B149" s="13"/>
      <c r="C149" s="167" t="s">
        <v>214</v>
      </c>
      <c r="D149" s="168" t="s">
        <v>215</v>
      </c>
      <c r="E149" s="50" t="s">
        <v>217</v>
      </c>
      <c r="F149" s="113"/>
      <c r="G149" s="65"/>
      <c r="H149" s="41">
        <v>1814.23</v>
      </c>
      <c r="I149" s="41">
        <v>1814.23</v>
      </c>
      <c r="J149" s="41">
        <v>1814.23</v>
      </c>
      <c r="K149" s="41">
        <v>0</v>
      </c>
      <c r="L149" s="41">
        <v>0</v>
      </c>
      <c r="M149" s="41">
        <v>0</v>
      </c>
      <c r="N149" s="41" t="s">
        <v>278</v>
      </c>
      <c r="O149" s="41" t="s">
        <v>278</v>
      </c>
      <c r="P149" s="41" t="s">
        <v>278</v>
      </c>
      <c r="Q149" s="41" t="s">
        <v>278</v>
      </c>
      <c r="R149" s="114">
        <f>SUM(F149:P149)</f>
        <v>5442.6900000000005</v>
      </c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</row>
    <row r="150" spans="1:156">
      <c r="A150" s="139"/>
      <c r="B150" s="140"/>
      <c r="C150" s="92"/>
      <c r="D150" s="68"/>
      <c r="E150" s="170"/>
      <c r="F150" s="170">
        <f>SUM(F149:F149)</f>
        <v>0</v>
      </c>
      <c r="G150" s="170">
        <f t="shared" ref="G150:M150" si="16">SUM(G149:G149)</f>
        <v>0</v>
      </c>
      <c r="H150" s="170">
        <f>SUM(H149:H149)</f>
        <v>1814.23</v>
      </c>
      <c r="I150" s="170">
        <f>SUM(I149)</f>
        <v>1814.23</v>
      </c>
      <c r="J150" s="170">
        <f t="shared" si="16"/>
        <v>1814.23</v>
      </c>
      <c r="K150" s="170">
        <f>SUM(K149:K149)</f>
        <v>0</v>
      </c>
      <c r="L150" s="170">
        <f>SUM(L149:L149)</f>
        <v>0</v>
      </c>
      <c r="M150" s="170">
        <f t="shared" si="16"/>
        <v>0</v>
      </c>
      <c r="N150" s="170" t="s">
        <v>278</v>
      </c>
      <c r="O150" s="170" t="s">
        <v>278</v>
      </c>
      <c r="P150" s="170" t="s">
        <v>278</v>
      </c>
      <c r="Q150" s="170" t="s">
        <v>278</v>
      </c>
      <c r="R150" s="114">
        <f>SUM(F150:M150)</f>
        <v>5442.6900000000005</v>
      </c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</row>
    <row r="151" spans="1:156">
      <c r="A151" s="92"/>
      <c r="B151" s="166"/>
      <c r="C151" s="13"/>
      <c r="D151" s="13"/>
      <c r="E151" s="13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3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</row>
    <row r="152" spans="1:156" s="26" customFormat="1" ht="19.5" customHeight="1">
      <c r="A152" s="169"/>
      <c r="B152" s="169"/>
      <c r="C152" s="205" t="s">
        <v>60</v>
      </c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4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</row>
    <row r="153" spans="1:156" ht="22.5">
      <c r="A153" s="5"/>
      <c r="B153" s="171"/>
      <c r="C153" s="51" t="s">
        <v>263</v>
      </c>
      <c r="D153" s="52" t="s">
        <v>264</v>
      </c>
      <c r="E153" s="53" t="s">
        <v>265</v>
      </c>
      <c r="F153" s="113"/>
      <c r="G153" s="65"/>
      <c r="H153" s="41">
        <v>0</v>
      </c>
      <c r="I153" s="41">
        <v>0</v>
      </c>
      <c r="J153" s="41">
        <v>5000</v>
      </c>
      <c r="K153" s="41">
        <v>5000</v>
      </c>
      <c r="L153" s="41">
        <v>5000</v>
      </c>
      <c r="M153" s="41">
        <v>5000</v>
      </c>
      <c r="N153" s="41">
        <v>5000</v>
      </c>
      <c r="O153" s="41">
        <v>5000</v>
      </c>
      <c r="P153" s="41" t="s">
        <v>278</v>
      </c>
      <c r="Q153" s="41">
        <v>5000</v>
      </c>
      <c r="R153" s="114">
        <f>SUM(J153:Q153)</f>
        <v>35000</v>
      </c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</row>
    <row r="154" spans="1:156" s="5" customFormat="1">
      <c r="A154" s="112"/>
      <c r="B154" s="13"/>
      <c r="C154" s="92"/>
      <c r="D154" s="68"/>
      <c r="E154" s="170"/>
      <c r="F154" s="170">
        <f t="shared" ref="F154:M154" si="17">SUM(F153:F153)</f>
        <v>0</v>
      </c>
      <c r="G154" s="170">
        <f t="shared" si="17"/>
        <v>0</v>
      </c>
      <c r="H154" s="170">
        <f t="shared" si="17"/>
        <v>0</v>
      </c>
      <c r="I154" s="170"/>
      <c r="J154" s="170">
        <v>5000</v>
      </c>
      <c r="K154" s="170">
        <f t="shared" si="17"/>
        <v>5000</v>
      </c>
      <c r="L154" s="170">
        <f t="shared" si="17"/>
        <v>5000</v>
      </c>
      <c r="M154" s="170">
        <f t="shared" si="17"/>
        <v>5000</v>
      </c>
      <c r="N154" s="170">
        <v>5000</v>
      </c>
      <c r="O154" s="170">
        <f>SUM(O153)</f>
        <v>5000</v>
      </c>
      <c r="P154" s="170">
        <f>SUM(P153)</f>
        <v>0</v>
      </c>
      <c r="Q154" s="170">
        <f>SUM(Q153)</f>
        <v>5000</v>
      </c>
      <c r="R154" s="94">
        <f>SUM(J154:P154)</f>
        <v>30000</v>
      </c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</row>
    <row r="155" spans="1:156" s="13" customFormat="1">
      <c r="A155" s="112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</row>
    <row r="156" spans="1:156" s="13" customFormat="1" ht="18" customHeight="1">
      <c r="A156" s="112"/>
      <c r="C156" s="205" t="s">
        <v>55</v>
      </c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</row>
    <row r="157" spans="1:156" s="13" customFormat="1">
      <c r="A157" s="112"/>
      <c r="C157" s="172" t="s">
        <v>195</v>
      </c>
      <c r="D157" s="109" t="s">
        <v>196</v>
      </c>
      <c r="E157" s="50" t="s">
        <v>254</v>
      </c>
      <c r="F157" s="117"/>
      <c r="G157" s="41"/>
      <c r="H157" s="41">
        <v>2050</v>
      </c>
      <c r="I157" s="41">
        <v>2050</v>
      </c>
      <c r="J157" s="41">
        <v>2050</v>
      </c>
      <c r="K157" s="41">
        <v>2050</v>
      </c>
      <c r="L157" s="41">
        <v>2050</v>
      </c>
      <c r="M157" s="41">
        <v>2050</v>
      </c>
      <c r="N157" s="41">
        <v>2050</v>
      </c>
      <c r="O157" s="41">
        <v>2050</v>
      </c>
      <c r="P157" s="41">
        <v>2050</v>
      </c>
      <c r="Q157" s="41">
        <v>2050</v>
      </c>
      <c r="R157" s="111">
        <f>SUM(H157:Q157)</f>
        <v>20500</v>
      </c>
    </row>
    <row r="158" spans="1:156" s="13" customFormat="1">
      <c r="A158" s="112"/>
      <c r="C158" s="92"/>
      <c r="D158" s="68"/>
      <c r="E158" s="173"/>
      <c r="F158" s="170">
        <f>SUM(F157:F157)</f>
        <v>0</v>
      </c>
      <c r="G158" s="170">
        <f>SUM(G157:G157)</f>
        <v>0</v>
      </c>
      <c r="H158" s="170">
        <f>SUM(H157:H157)</f>
        <v>2050</v>
      </c>
      <c r="I158" s="170">
        <f>SUM(I157:I157)</f>
        <v>2050</v>
      </c>
      <c r="J158" s="170">
        <f t="shared" ref="J158:M158" si="18">SUM(J157:J157)</f>
        <v>2050</v>
      </c>
      <c r="K158" s="170">
        <f t="shared" si="18"/>
        <v>2050</v>
      </c>
      <c r="L158" s="170">
        <f t="shared" si="18"/>
        <v>2050</v>
      </c>
      <c r="M158" s="170">
        <f t="shared" si="18"/>
        <v>2050</v>
      </c>
      <c r="N158" s="170">
        <v>2050</v>
      </c>
      <c r="O158" s="170">
        <f>SUM(O157)</f>
        <v>2050</v>
      </c>
      <c r="P158" s="170">
        <f>SUM(P157)</f>
        <v>2050</v>
      </c>
      <c r="Q158" s="170">
        <f>SUM(Q157)</f>
        <v>2050</v>
      </c>
      <c r="R158" s="111">
        <f>SUM(H158:P158)</f>
        <v>18450</v>
      </c>
    </row>
    <row r="159" spans="1:156">
      <c r="A159" s="5"/>
      <c r="B159" s="171"/>
      <c r="C159" s="13"/>
      <c r="D159" s="14"/>
      <c r="E159" s="174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99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</row>
    <row r="160" spans="1:156" s="4" customFormat="1" ht="16.5" customHeight="1">
      <c r="A160" s="5"/>
      <c r="B160" s="171"/>
      <c r="C160" s="13"/>
      <c r="D160" s="13"/>
      <c r="E160" s="13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3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</row>
    <row r="161" spans="1:156">
      <c r="A161" s="5"/>
      <c r="B161" s="171"/>
      <c r="C161" s="205" t="s">
        <v>54</v>
      </c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</row>
    <row r="162" spans="1:156" s="4" customFormat="1">
      <c r="A162" s="112"/>
      <c r="B162" s="176"/>
      <c r="C162" s="42" t="s">
        <v>266</v>
      </c>
      <c r="D162" s="71" t="s">
        <v>267</v>
      </c>
      <c r="E162" s="49" t="s">
        <v>185</v>
      </c>
      <c r="F162" s="61"/>
      <c r="G162" s="61"/>
      <c r="H162" s="62">
        <v>0</v>
      </c>
      <c r="I162" s="62">
        <v>0</v>
      </c>
      <c r="J162" s="41">
        <v>110.07</v>
      </c>
      <c r="K162" s="41">
        <v>254</v>
      </c>
      <c r="L162" s="41">
        <v>254</v>
      </c>
      <c r="M162" s="41">
        <v>254</v>
      </c>
      <c r="N162" s="70">
        <v>254</v>
      </c>
      <c r="O162" s="70">
        <v>254</v>
      </c>
      <c r="P162" s="70">
        <v>254</v>
      </c>
      <c r="Q162" s="70">
        <v>254</v>
      </c>
      <c r="R162" s="63">
        <f>SUM(J162:Q162)</f>
        <v>1888.07</v>
      </c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</row>
    <row r="163" spans="1:156" s="5" customFormat="1">
      <c r="A163" s="112"/>
      <c r="B163" s="13"/>
      <c r="C163" s="64" t="s">
        <v>183</v>
      </c>
      <c r="D163" s="43" t="s">
        <v>184</v>
      </c>
      <c r="E163" s="50" t="s">
        <v>185</v>
      </c>
      <c r="F163" s="65"/>
      <c r="G163" s="65"/>
      <c r="H163" s="41">
        <v>0</v>
      </c>
      <c r="I163" s="41">
        <v>286.52</v>
      </c>
      <c r="J163" s="41">
        <v>199.9</v>
      </c>
      <c r="K163" s="41">
        <v>199.9</v>
      </c>
      <c r="L163" s="41">
        <v>199.9</v>
      </c>
      <c r="M163" s="41">
        <v>199.9</v>
      </c>
      <c r="N163" s="41">
        <v>199.9</v>
      </c>
      <c r="O163" s="41">
        <v>199.9</v>
      </c>
      <c r="P163" s="41">
        <v>199.9</v>
      </c>
      <c r="Q163" s="41">
        <v>199.9</v>
      </c>
      <c r="R163" s="63">
        <f>SUM(I163:Q163)</f>
        <v>1885.7200000000003</v>
      </c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</row>
    <row r="164" spans="1:156">
      <c r="A164" s="92"/>
      <c r="B164" s="166"/>
      <c r="C164" s="66" t="s">
        <v>0</v>
      </c>
      <c r="D164" s="67"/>
      <c r="E164" s="68"/>
      <c r="F164" s="69">
        <f>SUM(F163:F163)</f>
        <v>0</v>
      </c>
      <c r="G164" s="69">
        <f>SUM(G163:G163)</f>
        <v>0</v>
      </c>
      <c r="H164" s="69">
        <f>SUM(H162:H163)</f>
        <v>0</v>
      </c>
      <c r="I164" s="69">
        <f t="shared" ref="I164:L164" si="19">SUM(I162:I163)</f>
        <v>286.52</v>
      </c>
      <c r="J164" s="69">
        <f t="shared" si="19"/>
        <v>309.97000000000003</v>
      </c>
      <c r="K164" s="69">
        <f t="shared" si="19"/>
        <v>453.9</v>
      </c>
      <c r="L164" s="69">
        <f t="shared" si="19"/>
        <v>453.9</v>
      </c>
      <c r="M164" s="69">
        <f t="shared" ref="M164:R164" si="20">SUM(M162:M163)</f>
        <v>453.9</v>
      </c>
      <c r="N164" s="69">
        <f t="shared" si="20"/>
        <v>453.9</v>
      </c>
      <c r="O164" s="69">
        <f t="shared" si="20"/>
        <v>453.9</v>
      </c>
      <c r="P164" s="69">
        <f t="shared" si="20"/>
        <v>453.9</v>
      </c>
      <c r="Q164" s="69">
        <f t="shared" si="20"/>
        <v>453.9</v>
      </c>
      <c r="R164" s="69">
        <f t="shared" si="20"/>
        <v>3773.79</v>
      </c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</row>
    <row r="165" spans="1:156" s="4" customFormat="1" ht="33.75" customHeight="1">
      <c r="A165" s="5"/>
      <c r="B165" s="171"/>
      <c r="C165" s="159"/>
      <c r="D165" s="160"/>
      <c r="E165" s="14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74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</row>
    <row r="166" spans="1:156" s="4" customFormat="1" ht="19.5" customHeight="1">
      <c r="A166" s="5"/>
      <c r="B166" s="171"/>
      <c r="C166" s="15"/>
      <c r="D166" s="15"/>
      <c r="E166" s="15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5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</row>
    <row r="167" spans="1:156">
      <c r="A167" s="158" t="s">
        <v>37</v>
      </c>
      <c r="B167" s="158"/>
      <c r="C167" s="205" t="s">
        <v>57</v>
      </c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</row>
    <row r="168" spans="1:156" s="4" customFormat="1">
      <c r="A168" s="162"/>
      <c r="B168" s="163"/>
      <c r="C168" s="51" t="s">
        <v>221</v>
      </c>
      <c r="D168" s="109" t="s">
        <v>222</v>
      </c>
      <c r="E168" s="109" t="s">
        <v>223</v>
      </c>
      <c r="F168" s="113"/>
      <c r="G168" s="65"/>
      <c r="H168" s="41">
        <v>0</v>
      </c>
      <c r="I168" s="41">
        <v>0</v>
      </c>
      <c r="J168" s="41">
        <v>0</v>
      </c>
      <c r="K168" s="41">
        <v>0</v>
      </c>
      <c r="L168" s="41"/>
      <c r="M168" s="41">
        <v>0</v>
      </c>
      <c r="N168" s="41" t="s">
        <v>278</v>
      </c>
      <c r="O168" s="41">
        <v>0</v>
      </c>
      <c r="P168" s="41">
        <v>0</v>
      </c>
      <c r="Q168" s="41">
        <v>0</v>
      </c>
      <c r="R168" s="111">
        <f>SUM(F168:M168)</f>
        <v>0</v>
      </c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</row>
    <row r="169" spans="1:156" s="16" customFormat="1">
      <c r="A169" s="165"/>
      <c r="B169" s="15"/>
      <c r="C169" s="51" t="s">
        <v>236</v>
      </c>
      <c r="D169" s="109" t="s">
        <v>237</v>
      </c>
      <c r="E169" s="109" t="s">
        <v>242</v>
      </c>
      <c r="F169" s="113"/>
      <c r="G169" s="65"/>
      <c r="H169" s="41">
        <v>0</v>
      </c>
      <c r="I169" s="41">
        <v>0</v>
      </c>
      <c r="J169" s="41">
        <v>0</v>
      </c>
      <c r="K169" s="41">
        <v>0</v>
      </c>
      <c r="L169" s="41" t="s">
        <v>278</v>
      </c>
      <c r="M169" s="41">
        <v>0</v>
      </c>
      <c r="N169" s="41">
        <v>431.47</v>
      </c>
      <c r="O169" s="41">
        <v>431.46</v>
      </c>
      <c r="P169" s="41">
        <v>431.46</v>
      </c>
      <c r="Q169" s="41">
        <v>431.46</v>
      </c>
      <c r="R169" s="111">
        <f>SUM(N169:P169)</f>
        <v>1294.3900000000001</v>
      </c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</row>
    <row r="170" spans="1:156">
      <c r="A170" s="92"/>
      <c r="B170" s="166"/>
      <c r="C170" s="51" t="s">
        <v>236</v>
      </c>
      <c r="D170" s="109" t="s">
        <v>237</v>
      </c>
      <c r="E170" s="109" t="s">
        <v>268</v>
      </c>
      <c r="F170" s="113"/>
      <c r="G170" s="65"/>
      <c r="H170" s="41">
        <v>0</v>
      </c>
      <c r="I170" s="46">
        <v>1607.04</v>
      </c>
      <c r="J170" s="46">
        <v>1607.04</v>
      </c>
      <c r="K170" s="41">
        <v>1607.04</v>
      </c>
      <c r="L170" s="46">
        <v>1607.04</v>
      </c>
      <c r="M170" s="41">
        <v>1728</v>
      </c>
      <c r="N170" s="41">
        <v>1572.48</v>
      </c>
      <c r="O170" s="41">
        <v>1537.92</v>
      </c>
      <c r="P170" s="41">
        <v>1537.92</v>
      </c>
      <c r="Q170" s="41">
        <v>1520.64</v>
      </c>
      <c r="R170" s="111">
        <f>SUM(H170:P170)</f>
        <v>12804.48</v>
      </c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</row>
    <row r="171" spans="1:156" ht="24.75" customHeight="1">
      <c r="A171" s="92"/>
      <c r="B171" s="166"/>
      <c r="C171" s="51" t="s">
        <v>316</v>
      </c>
      <c r="D171" s="203" t="s">
        <v>317</v>
      </c>
      <c r="E171" s="109" t="s">
        <v>223</v>
      </c>
      <c r="F171" s="113"/>
      <c r="G171" s="65"/>
      <c r="H171" s="41"/>
      <c r="I171" s="46"/>
      <c r="J171" s="46"/>
      <c r="K171" s="41"/>
      <c r="L171" s="46"/>
      <c r="M171" s="41"/>
      <c r="N171" s="41"/>
      <c r="O171" s="41"/>
      <c r="P171" s="41"/>
      <c r="Q171" s="41">
        <v>163.38</v>
      </c>
      <c r="R171" s="111">
        <v>163.38</v>
      </c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</row>
    <row r="172" spans="1:156" ht="29.25" customHeight="1">
      <c r="A172" s="151"/>
      <c r="B172" s="177"/>
      <c r="C172" s="92"/>
      <c r="D172" s="68"/>
      <c r="E172" s="173"/>
      <c r="F172" s="170">
        <f>SUM(F168:F169)</f>
        <v>0</v>
      </c>
      <c r="G172" s="170">
        <f>SUM(G168:G169)</f>
        <v>0</v>
      </c>
      <c r="H172" s="170">
        <f>SUM(H168:H170)</f>
        <v>0</v>
      </c>
      <c r="I172" s="170">
        <f t="shared" ref="I172:M172" si="21">SUM(I168:I170)</f>
        <v>1607.04</v>
      </c>
      <c r="J172" s="170">
        <f t="shared" si="21"/>
        <v>1607.04</v>
      </c>
      <c r="K172" s="170">
        <f t="shared" si="21"/>
        <v>1607.04</v>
      </c>
      <c r="L172" s="170">
        <f t="shared" si="21"/>
        <v>1607.04</v>
      </c>
      <c r="M172" s="170">
        <f t="shared" si="21"/>
        <v>1728</v>
      </c>
      <c r="N172" s="170">
        <f>SUM(N169:N170)</f>
        <v>2003.95</v>
      </c>
      <c r="O172" s="170">
        <f>SUM(O169:O170)</f>
        <v>1969.38</v>
      </c>
      <c r="P172" s="170">
        <f>SUM(P169:P170)</f>
        <v>1969.38</v>
      </c>
      <c r="Q172" s="170">
        <f>SUM(Q169:Q171)</f>
        <v>2115.48</v>
      </c>
      <c r="R172" s="170">
        <f>SUM(R168:R171)</f>
        <v>14262.249999999998</v>
      </c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</row>
    <row r="173" spans="1:156" ht="29.25" customHeight="1">
      <c r="A173" s="151"/>
      <c r="B173" s="177"/>
      <c r="C173" s="13"/>
      <c r="D173" s="14"/>
      <c r="E173" s="174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99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</row>
    <row r="174" spans="1:156" ht="29.25" customHeight="1">
      <c r="A174" s="151"/>
      <c r="B174" s="177"/>
      <c r="C174" s="13"/>
      <c r="D174" s="13"/>
      <c r="E174" s="13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3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</row>
    <row r="175" spans="1:156">
      <c r="A175" s="151"/>
      <c r="B175" s="177"/>
      <c r="C175" s="205" t="s">
        <v>224</v>
      </c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</row>
    <row r="176" spans="1:156" s="4" customFormat="1">
      <c r="A176" s="112"/>
      <c r="B176" s="176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</row>
    <row r="177" spans="1:156" s="5" customFormat="1" ht="22.5">
      <c r="A177" s="112"/>
      <c r="B177" s="13"/>
      <c r="C177" s="178" t="s">
        <v>225</v>
      </c>
      <c r="D177" s="109" t="s">
        <v>226</v>
      </c>
      <c r="E177" s="50" t="s">
        <v>227</v>
      </c>
      <c r="F177" s="65"/>
      <c r="G177" s="65"/>
      <c r="H177" s="41">
        <v>513.61</v>
      </c>
      <c r="I177" s="41">
        <v>1162.8</v>
      </c>
      <c r="J177" s="41">
        <v>942.96</v>
      </c>
      <c r="K177" s="55">
        <v>1270.83</v>
      </c>
      <c r="L177" s="41">
        <v>0</v>
      </c>
      <c r="M177" s="41">
        <v>0</v>
      </c>
      <c r="N177" s="41" t="s">
        <v>278</v>
      </c>
      <c r="O177" s="197" t="s">
        <v>278</v>
      </c>
      <c r="P177" s="197" t="s">
        <v>278</v>
      </c>
      <c r="Q177" s="197" t="s">
        <v>278</v>
      </c>
      <c r="R177" s="111">
        <f>SUM(F177:P177)</f>
        <v>3890.2</v>
      </c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</row>
    <row r="178" spans="1:156">
      <c r="A178" s="151"/>
      <c r="B178" s="177"/>
      <c r="C178" s="92"/>
      <c r="D178" s="68"/>
      <c r="E178" s="173"/>
      <c r="F178" s="170">
        <f t="shared" ref="F178:M178" si="22">SUM(F177:F177)</f>
        <v>0</v>
      </c>
      <c r="G178" s="170">
        <f t="shared" si="22"/>
        <v>0</v>
      </c>
      <c r="H178" s="170">
        <f t="shared" si="22"/>
        <v>513.61</v>
      </c>
      <c r="I178" s="170">
        <f t="shared" si="22"/>
        <v>1162.8</v>
      </c>
      <c r="J178" s="170">
        <f t="shared" si="22"/>
        <v>942.96</v>
      </c>
      <c r="K178" s="170">
        <f t="shared" si="22"/>
        <v>1270.83</v>
      </c>
      <c r="L178" s="170">
        <f t="shared" si="22"/>
        <v>0</v>
      </c>
      <c r="M178" s="179">
        <f t="shared" si="22"/>
        <v>0</v>
      </c>
      <c r="N178" s="179" t="s">
        <v>278</v>
      </c>
      <c r="O178" s="198" t="s">
        <v>278</v>
      </c>
      <c r="P178" s="198" t="s">
        <v>278</v>
      </c>
      <c r="Q178" s="198" t="s">
        <v>278</v>
      </c>
      <c r="R178" s="111">
        <f>SUM(F178:M178)</f>
        <v>3890.2</v>
      </c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</row>
    <row r="179" spans="1:156">
      <c r="A179" s="151"/>
      <c r="B179" s="177"/>
      <c r="C179" s="13"/>
      <c r="D179" s="14"/>
      <c r="E179" s="174"/>
      <c r="F179" s="175"/>
      <c r="G179" s="175"/>
      <c r="H179" s="175"/>
      <c r="I179" s="175"/>
      <c r="J179" s="175"/>
      <c r="K179" s="175"/>
      <c r="L179" s="175"/>
      <c r="M179" s="180"/>
      <c r="N179" s="180"/>
      <c r="O179" s="180"/>
      <c r="P179" s="180"/>
      <c r="Q179" s="180"/>
      <c r="R179" s="99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</row>
    <row r="180" spans="1:156" s="4" customFormat="1" ht="24.75" customHeight="1">
      <c r="A180" s="5"/>
      <c r="B180" s="171"/>
      <c r="C180" s="13"/>
      <c r="D180" s="13"/>
      <c r="E180" s="13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3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</row>
    <row r="181" spans="1:156">
      <c r="A181" s="151"/>
      <c r="B181" s="177"/>
      <c r="C181" s="205" t="s">
        <v>233</v>
      </c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</row>
    <row r="182" spans="1:156" s="4" customFormat="1">
      <c r="A182" s="112"/>
      <c r="B182" s="176"/>
      <c r="C182" s="48" t="s">
        <v>234</v>
      </c>
      <c r="D182" s="43" t="s">
        <v>235</v>
      </c>
      <c r="E182" s="50" t="s">
        <v>243</v>
      </c>
      <c r="F182" s="130"/>
      <c r="G182" s="154"/>
      <c r="H182" s="41">
        <v>700</v>
      </c>
      <c r="I182" s="41">
        <v>700</v>
      </c>
      <c r="J182" s="41">
        <v>700</v>
      </c>
      <c r="K182" s="41">
        <v>700</v>
      </c>
      <c r="L182" s="41">
        <v>700</v>
      </c>
      <c r="M182" s="41">
        <v>700</v>
      </c>
      <c r="N182" s="41" t="s">
        <v>278</v>
      </c>
      <c r="O182" s="197" t="s">
        <v>278</v>
      </c>
      <c r="P182" s="197" t="s">
        <v>278</v>
      </c>
      <c r="Q182" s="197" t="s">
        <v>278</v>
      </c>
      <c r="R182" s="63">
        <f>SUM(F182:P182)</f>
        <v>4200</v>
      </c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</row>
    <row r="183" spans="1:156" s="5" customFormat="1">
      <c r="A183" s="112"/>
      <c r="B183" s="13"/>
      <c r="C183" s="66" t="s">
        <v>0</v>
      </c>
      <c r="D183" s="67"/>
      <c r="E183" s="68"/>
      <c r="F183" s="69">
        <f>SUM(F182)</f>
        <v>0</v>
      </c>
      <c r="G183" s="69">
        <f t="shared" ref="G183:M183" si="23">SUM(G182)</f>
        <v>0</v>
      </c>
      <c r="H183" s="69">
        <f t="shared" si="23"/>
        <v>700</v>
      </c>
      <c r="I183" s="69">
        <f>SUM(I182)</f>
        <v>700</v>
      </c>
      <c r="J183" s="69">
        <f t="shared" si="23"/>
        <v>700</v>
      </c>
      <c r="K183" s="69">
        <f>SUM(K182)</f>
        <v>700</v>
      </c>
      <c r="L183" s="69">
        <f>SUM(L182)</f>
        <v>700</v>
      </c>
      <c r="M183" s="69">
        <f t="shared" si="23"/>
        <v>700</v>
      </c>
      <c r="N183" s="69" t="s">
        <v>278</v>
      </c>
      <c r="O183" s="199" t="s">
        <v>278</v>
      </c>
      <c r="P183" s="199" t="s">
        <v>278</v>
      </c>
      <c r="Q183" s="199" t="s">
        <v>278</v>
      </c>
      <c r="R183" s="63">
        <f>SUM(F183:M183)</f>
        <v>4200</v>
      </c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</row>
    <row r="184" spans="1:156">
      <c r="A184" s="151"/>
      <c r="B184" s="177"/>
      <c r="C184" s="13"/>
      <c r="D184" s="13"/>
      <c r="E184" s="13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3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</row>
    <row r="185" spans="1:156" ht="27.75" customHeight="1">
      <c r="A185" s="151"/>
      <c r="B185" s="177"/>
      <c r="C185" s="204" t="s">
        <v>59</v>
      </c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183"/>
      <c r="O185" s="187"/>
      <c r="P185" s="200"/>
      <c r="Q185" s="201"/>
      <c r="R185" s="184">
        <f>R16+R76+R80+R84+R90+R96+R101+R112+R119+R127+R132+R138+R145+R150+R158+R164+R172+R178+R183+R106+R154</f>
        <v>5240012.4499999993</v>
      </c>
      <c r="S185" s="29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</row>
    <row r="186" spans="1:156">
      <c r="A186" s="151"/>
      <c r="B186" s="177"/>
    </row>
    <row r="187" spans="1:156" ht="12">
      <c r="A187" s="181"/>
      <c r="B187" s="182"/>
      <c r="C187" s="18"/>
      <c r="D187" s="18"/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23"/>
    </row>
    <row r="188" spans="1:156" ht="12.75">
      <c r="A188" s="59"/>
      <c r="B188" s="60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56" ht="12.75">
      <c r="A189" s="59"/>
      <c r="B189" s="60"/>
    </row>
    <row r="190" spans="1:156" s="13" customFormat="1" ht="12.75">
      <c r="A190" s="36"/>
      <c r="B190" s="36"/>
      <c r="C190" s="8"/>
      <c r="D190" s="10"/>
      <c r="E190" s="7"/>
      <c r="F190" s="9"/>
      <c r="G190" s="9"/>
      <c r="H190" s="9"/>
      <c r="I190" s="9"/>
      <c r="J190" s="9"/>
      <c r="K190" s="11"/>
      <c r="L190" s="11"/>
      <c r="M190" s="11"/>
      <c r="N190" s="11"/>
      <c r="O190" s="11"/>
      <c r="P190" s="11"/>
      <c r="Q190" s="11"/>
      <c r="R190" s="12"/>
    </row>
    <row r="191" spans="1:156" ht="12.75">
      <c r="A191" s="37"/>
      <c r="B191" s="38"/>
    </row>
    <row r="194" spans="1:18" customFormat="1" ht="12" customHeight="1">
      <c r="A194" s="56"/>
      <c r="B194" s="56"/>
      <c r="C194" s="8"/>
      <c r="D194" s="10"/>
      <c r="E194" s="7"/>
      <c r="F194" s="9"/>
      <c r="G194" s="9"/>
      <c r="H194" s="9"/>
      <c r="I194" s="9"/>
      <c r="J194" s="9"/>
      <c r="K194" s="11"/>
      <c r="L194" s="11"/>
      <c r="M194" s="11"/>
      <c r="N194" s="11"/>
      <c r="O194" s="11"/>
      <c r="P194" s="11"/>
      <c r="Q194" s="11"/>
      <c r="R194" s="12"/>
    </row>
  </sheetData>
  <mergeCells count="22">
    <mergeCell ref="C81:R81"/>
    <mergeCell ref="C2:R2"/>
    <mergeCell ref="C4:R4"/>
    <mergeCell ref="A9:R9"/>
    <mergeCell ref="A19:R19"/>
    <mergeCell ref="C130:R130"/>
    <mergeCell ref="C114:R114"/>
    <mergeCell ref="C121:R121"/>
    <mergeCell ref="C93:R93"/>
    <mergeCell ref="C99:R99"/>
    <mergeCell ref="C104:R104"/>
    <mergeCell ref="C108:R108"/>
    <mergeCell ref="C185:M185"/>
    <mergeCell ref="C152:R152"/>
    <mergeCell ref="C148:R148"/>
    <mergeCell ref="C141:R141"/>
    <mergeCell ref="C135:R135"/>
    <mergeCell ref="C181:R181"/>
    <mergeCell ref="C175:R175"/>
    <mergeCell ref="C167:R167"/>
    <mergeCell ref="C161:R161"/>
    <mergeCell ref="C156:R1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A178"/>
  <sheetViews>
    <sheetView showGridLines="0" topLeftCell="C11" zoomScaleNormal="100" workbookViewId="0">
      <selection activeCell="L93" sqref="L93"/>
    </sheetView>
  </sheetViews>
  <sheetFormatPr defaultRowHeight="11.25"/>
  <cols>
    <col min="1" max="1" width="11.28515625" style="1" hidden="1" customWidth="1"/>
    <col min="2" max="2" width="14.85546875" style="2" hidden="1" customWidth="1"/>
    <col min="3" max="3" width="41.28515625" style="8" customWidth="1"/>
    <col min="4" max="4" width="17.85546875" style="10" customWidth="1"/>
    <col min="5" max="5" width="27.42578125" style="7" customWidth="1"/>
    <col min="6" max="6" width="10.7109375" style="9" hidden="1" customWidth="1"/>
    <col min="7" max="7" width="12.140625" style="9" hidden="1" customWidth="1"/>
    <col min="8" max="10" width="10.7109375" style="9" customWidth="1"/>
    <col min="11" max="11" width="10.7109375" style="11" customWidth="1"/>
    <col min="12" max="12" width="11.42578125" style="11" customWidth="1"/>
    <col min="13" max="13" width="10.7109375" style="11" customWidth="1"/>
    <col min="14" max="15" width="10.7109375" style="11" hidden="1" customWidth="1"/>
    <col min="16" max="16" width="12.28515625" style="11" hidden="1" customWidth="1"/>
    <col min="17" max="17" width="10.7109375" style="11" hidden="1" customWidth="1"/>
    <col min="18" max="18" width="10.7109375" style="11" customWidth="1"/>
    <col min="19" max="19" width="16.5703125" style="12" customWidth="1"/>
    <col min="20" max="20" width="28" style="3" customWidth="1"/>
    <col min="21" max="16384" width="9.140625" style="3"/>
  </cols>
  <sheetData>
    <row r="2" spans="1:20" ht="15" customHeight="1">
      <c r="C2" s="216" t="s">
        <v>255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20" ht="15">
      <c r="C3" s="30"/>
      <c r="D3" s="31"/>
      <c r="E3" s="32"/>
      <c r="F3" s="33"/>
      <c r="G3" s="33"/>
      <c r="H3" s="33"/>
      <c r="I3" s="33"/>
      <c r="J3" s="33"/>
      <c r="K3" s="34"/>
      <c r="L3" s="34"/>
      <c r="M3" s="34"/>
      <c r="N3" s="34"/>
      <c r="O3" s="34"/>
      <c r="P3" s="34"/>
      <c r="Q3" s="34"/>
      <c r="R3" s="34"/>
      <c r="S3" s="35"/>
    </row>
    <row r="4" spans="1:20" ht="15"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8" spans="1:20" ht="39" customHeight="1">
      <c r="A8" s="211" t="s">
        <v>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</row>
    <row r="9" spans="1:20" s="4" customFormat="1" ht="11.25" customHeight="1">
      <c r="A9" s="5"/>
      <c r="B9" s="5"/>
      <c r="C9" s="72" t="s">
        <v>172</v>
      </c>
      <c r="D9" s="89" t="s">
        <v>173</v>
      </c>
      <c r="E9" s="50" t="s">
        <v>174</v>
      </c>
      <c r="F9" s="74"/>
      <c r="G9" s="86"/>
      <c r="H9" s="86">
        <v>80</v>
      </c>
      <c r="I9" s="86">
        <v>80</v>
      </c>
      <c r="J9" s="39">
        <v>80</v>
      </c>
      <c r="K9" s="39">
        <v>80</v>
      </c>
      <c r="L9" s="39">
        <v>80</v>
      </c>
      <c r="M9" s="39">
        <v>80</v>
      </c>
      <c r="N9" s="39"/>
      <c r="O9" s="39"/>
      <c r="P9" s="39"/>
      <c r="Q9" s="39"/>
      <c r="R9" s="188">
        <v>80</v>
      </c>
      <c r="S9" s="63">
        <f>SUM(H9:R9)</f>
        <v>560</v>
      </c>
    </row>
    <row r="10" spans="1:20" s="4" customFormat="1" ht="53.25" customHeight="1">
      <c r="A10" s="5" t="s">
        <v>14</v>
      </c>
      <c r="B10" s="5" t="s">
        <v>14</v>
      </c>
      <c r="C10" s="124"/>
      <c r="D10" s="127"/>
      <c r="E10" s="49"/>
      <c r="F10" s="122"/>
      <c r="G10" s="123"/>
      <c r="H10" s="128"/>
      <c r="I10" s="128"/>
      <c r="J10" s="39"/>
      <c r="K10" s="39"/>
      <c r="L10" s="39"/>
      <c r="M10" s="39"/>
      <c r="N10" s="39"/>
      <c r="O10" s="39"/>
      <c r="P10" s="39"/>
      <c r="Q10" s="39"/>
      <c r="R10" s="39"/>
      <c r="S10" s="63">
        <f>SUM(H10:Q10)</f>
        <v>0</v>
      </c>
    </row>
    <row r="11" spans="1:20" s="4" customFormat="1" ht="45" customHeight="1">
      <c r="A11" s="5"/>
      <c r="B11" s="5"/>
      <c r="C11" s="124"/>
      <c r="D11" s="127"/>
      <c r="E11" s="49"/>
      <c r="F11" s="122"/>
      <c r="G11" s="123"/>
      <c r="H11" s="123"/>
      <c r="I11" s="123"/>
      <c r="J11" s="39"/>
      <c r="K11" s="39"/>
      <c r="L11" s="39"/>
      <c r="M11" s="39"/>
      <c r="N11" s="39"/>
      <c r="O11" s="39"/>
      <c r="P11" s="39"/>
      <c r="Q11" s="39"/>
      <c r="R11" s="39"/>
      <c r="S11" s="63">
        <f>SUM(H11:Q11)</f>
        <v>0</v>
      </c>
    </row>
    <row r="12" spans="1:20" s="4" customFormat="1" ht="45" customHeight="1">
      <c r="A12" s="92"/>
      <c r="B12" s="92"/>
      <c r="C12" s="77" t="s">
        <v>0</v>
      </c>
      <c r="D12" s="78"/>
      <c r="E12" s="93"/>
      <c r="F12" s="79">
        <f>SUM(F9:F10)</f>
        <v>0</v>
      </c>
      <c r="G12" s="79">
        <f>SUM(G9:G11)</f>
        <v>0</v>
      </c>
      <c r="H12" s="79">
        <f t="shared" ref="H12:Q12" si="0">SUM(H9:H10)</f>
        <v>80</v>
      </c>
      <c r="I12" s="79">
        <f>SUM(I9:I11)</f>
        <v>80</v>
      </c>
      <c r="J12" s="79">
        <f t="shared" si="0"/>
        <v>80</v>
      </c>
      <c r="K12" s="79">
        <f t="shared" si="0"/>
        <v>80</v>
      </c>
      <c r="L12" s="79">
        <f t="shared" si="0"/>
        <v>80</v>
      </c>
      <c r="M12" s="79">
        <f t="shared" si="0"/>
        <v>80</v>
      </c>
      <c r="N12" s="79">
        <f t="shared" si="0"/>
        <v>0</v>
      </c>
      <c r="O12" s="79">
        <f t="shared" si="0"/>
        <v>0</v>
      </c>
      <c r="P12" s="79">
        <f t="shared" si="0"/>
        <v>0</v>
      </c>
      <c r="Q12" s="79">
        <f t="shared" si="0"/>
        <v>0</v>
      </c>
      <c r="R12" s="79">
        <v>80</v>
      </c>
      <c r="S12" s="63"/>
    </row>
    <row r="13" spans="1:20">
      <c r="A13" s="129" t="s">
        <v>51</v>
      </c>
      <c r="B13" s="129" t="s">
        <v>52</v>
      </c>
      <c r="C13" s="211" t="s">
        <v>210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</row>
    <row r="14" spans="1:20" ht="56.25">
      <c r="A14" s="6" t="s">
        <v>18</v>
      </c>
      <c r="B14" s="6" t="s">
        <v>19</v>
      </c>
      <c r="C14" s="124" t="s">
        <v>211</v>
      </c>
      <c r="D14" s="89" t="s">
        <v>213</v>
      </c>
      <c r="E14" s="50" t="s">
        <v>212</v>
      </c>
      <c r="F14" s="130"/>
      <c r="G14" s="131"/>
      <c r="H14" s="132">
        <v>2000</v>
      </c>
      <c r="I14" s="132">
        <v>2000</v>
      </c>
      <c r="J14" s="39">
        <v>2000</v>
      </c>
      <c r="K14" s="39">
        <v>2000</v>
      </c>
      <c r="L14" s="39">
        <v>2000</v>
      </c>
      <c r="M14" s="39">
        <v>2000</v>
      </c>
      <c r="N14" s="39"/>
      <c r="O14" s="39">
        <v>0</v>
      </c>
      <c r="P14" s="39">
        <v>0</v>
      </c>
      <c r="Q14" s="39"/>
      <c r="R14" s="188">
        <v>2000</v>
      </c>
      <c r="S14" s="63">
        <f>SUM(H14:R14)</f>
        <v>14000</v>
      </c>
    </row>
    <row r="15" spans="1:20" ht="22.5">
      <c r="A15" s="6"/>
      <c r="B15" s="6"/>
      <c r="C15" s="133" t="s">
        <v>228</v>
      </c>
      <c r="D15" s="89" t="s">
        <v>230</v>
      </c>
      <c r="E15" s="50" t="s">
        <v>229</v>
      </c>
      <c r="F15" s="134"/>
      <c r="G15" s="135"/>
      <c r="H15" s="135">
        <v>0</v>
      </c>
      <c r="I15" s="135">
        <v>0</v>
      </c>
      <c r="J15" s="136">
        <v>0</v>
      </c>
      <c r="K15" s="39">
        <v>0</v>
      </c>
      <c r="L15" s="39">
        <v>216</v>
      </c>
      <c r="M15" s="39">
        <v>0</v>
      </c>
      <c r="N15" s="39"/>
      <c r="O15" s="39"/>
      <c r="P15" s="39"/>
      <c r="Q15" s="39"/>
      <c r="R15" s="39">
        <v>0</v>
      </c>
      <c r="S15" s="63">
        <f>SUM(H15:Q15)</f>
        <v>216</v>
      </c>
      <c r="T15" s="17"/>
    </row>
    <row r="16" spans="1:20" ht="11.25" customHeight="1">
      <c r="A16" s="92"/>
      <c r="B16" s="92"/>
      <c r="C16" s="77" t="s">
        <v>0</v>
      </c>
      <c r="D16" s="78"/>
      <c r="E16" s="68"/>
      <c r="F16" s="137">
        <f>SUM(F14:F14)</f>
        <v>0</v>
      </c>
      <c r="G16" s="137">
        <f t="shared" ref="G16:Q16" si="1">SUM(G14:G14)</f>
        <v>0</v>
      </c>
      <c r="H16" s="137">
        <f t="shared" si="1"/>
        <v>2000</v>
      </c>
      <c r="I16" s="137">
        <f>SUM(I14:I15)</f>
        <v>2000</v>
      </c>
      <c r="J16" s="137">
        <f t="shared" si="1"/>
        <v>2000</v>
      </c>
      <c r="K16" s="137">
        <f t="shared" si="1"/>
        <v>2000</v>
      </c>
      <c r="L16" s="137">
        <f>SUM(L14:L14)</f>
        <v>2000</v>
      </c>
      <c r="M16" s="137">
        <f t="shared" si="1"/>
        <v>2000</v>
      </c>
      <c r="N16" s="137">
        <f t="shared" si="1"/>
        <v>0</v>
      </c>
      <c r="O16" s="137">
        <f t="shared" si="1"/>
        <v>0</v>
      </c>
      <c r="P16" s="137">
        <f t="shared" si="1"/>
        <v>0</v>
      </c>
      <c r="Q16" s="137">
        <f t="shared" si="1"/>
        <v>0</v>
      </c>
      <c r="R16" s="137">
        <v>0</v>
      </c>
      <c r="S16" s="63">
        <f>SUM(H16:Q16)</f>
        <v>12000</v>
      </c>
    </row>
    <row r="17" spans="1:20" s="4" customFormat="1" ht="30" customHeight="1">
      <c r="A17" s="112"/>
      <c r="B17" s="13"/>
      <c r="C17" s="17"/>
      <c r="D17" s="96"/>
      <c r="E17" s="14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99"/>
    </row>
    <row r="18" spans="1:20" s="4" customFormat="1" ht="30" customHeight="1">
      <c r="A18" s="139"/>
      <c r="B18" s="140"/>
      <c r="C18" s="17"/>
      <c r="D18" s="96"/>
      <c r="E18" s="14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99"/>
    </row>
    <row r="19" spans="1:20" s="4" customFormat="1" ht="30" customHeight="1">
      <c r="A19" s="92"/>
      <c r="B19" s="92"/>
      <c r="C19" s="211" t="s">
        <v>7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</row>
    <row r="20" spans="1:20" s="4" customFormat="1" ht="30" customHeight="1">
      <c r="A20" s="141" t="s">
        <v>6</v>
      </c>
      <c r="B20" s="141"/>
      <c r="C20" s="42" t="s">
        <v>175</v>
      </c>
      <c r="D20" s="89" t="s">
        <v>176</v>
      </c>
      <c r="E20" s="44" t="s">
        <v>253</v>
      </c>
      <c r="F20" s="54"/>
      <c r="G20" s="39"/>
      <c r="H20" s="39">
        <v>0</v>
      </c>
      <c r="I20" s="39">
        <v>6912.8</v>
      </c>
      <c r="J20" s="39">
        <v>8472.7999999999993</v>
      </c>
      <c r="K20" s="39">
        <v>8741.2000000000007</v>
      </c>
      <c r="L20" s="39">
        <v>10127.6</v>
      </c>
      <c r="M20" s="39">
        <v>9492</v>
      </c>
      <c r="N20" s="39"/>
      <c r="O20" s="39"/>
      <c r="P20" s="39"/>
      <c r="Q20" s="39"/>
      <c r="R20" s="188">
        <v>10030</v>
      </c>
      <c r="S20" s="63">
        <f>SUM(I20:R20)</f>
        <v>53776.4</v>
      </c>
    </row>
    <row r="21" spans="1:20" s="4" customFormat="1" ht="30" customHeight="1">
      <c r="A21" s="129" t="s">
        <v>18</v>
      </c>
      <c r="B21" s="129" t="s">
        <v>19</v>
      </c>
      <c r="C21" s="77" t="s">
        <v>0</v>
      </c>
      <c r="D21" s="78"/>
      <c r="E21" s="68"/>
      <c r="F21" s="79">
        <f>SUM(F20)</f>
        <v>0</v>
      </c>
      <c r="G21" s="79">
        <f>SUM(G20)</f>
        <v>0</v>
      </c>
      <c r="H21" s="79">
        <f>SUM(H20)</f>
        <v>0</v>
      </c>
      <c r="I21" s="79">
        <f>SUM(I20)</f>
        <v>6912.8</v>
      </c>
      <c r="J21" s="79">
        <f t="shared" ref="J21:Q21" si="2">SUM(J20)</f>
        <v>8472.7999999999993</v>
      </c>
      <c r="K21" s="79">
        <f>SUM(K20)</f>
        <v>8741.2000000000007</v>
      </c>
      <c r="L21" s="79">
        <f>SUM(L20)</f>
        <v>10127.6</v>
      </c>
      <c r="M21" s="79">
        <f t="shared" si="2"/>
        <v>9492</v>
      </c>
      <c r="N21" s="79">
        <f t="shared" si="2"/>
        <v>0</v>
      </c>
      <c r="O21" s="79">
        <f t="shared" si="2"/>
        <v>0</v>
      </c>
      <c r="P21" s="79">
        <f t="shared" si="2"/>
        <v>0</v>
      </c>
      <c r="Q21" s="79">
        <f t="shared" si="2"/>
        <v>0</v>
      </c>
      <c r="R21" s="79">
        <v>10030</v>
      </c>
      <c r="S21" s="63">
        <f>SUM(I21:R21)</f>
        <v>53776.4</v>
      </c>
    </row>
    <row r="22" spans="1:20" s="4" customFormat="1" ht="30" customHeight="1">
      <c r="A22" s="142"/>
      <c r="B22" s="14"/>
      <c r="C22" s="17"/>
      <c r="D22" s="96"/>
      <c r="E22" s="14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9"/>
    </row>
    <row r="23" spans="1:20" s="4" customFormat="1" ht="30" customHeight="1">
      <c r="A23" s="142"/>
      <c r="B23" s="14"/>
      <c r="C23" s="14"/>
      <c r="D23" s="14"/>
      <c r="E23" s="14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4"/>
    </row>
    <row r="24" spans="1:20" s="4" customFormat="1" ht="30" customHeight="1">
      <c r="A24" s="92"/>
      <c r="B24" s="92"/>
      <c r="C24" s="212" t="s">
        <v>8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</row>
    <row r="25" spans="1:20" s="4" customFormat="1" ht="30" customHeight="1">
      <c r="A25" s="185"/>
      <c r="B25" s="185"/>
      <c r="C25" s="72" t="s">
        <v>218</v>
      </c>
      <c r="D25" s="89" t="s">
        <v>219</v>
      </c>
      <c r="E25" s="44" t="s">
        <v>220</v>
      </c>
      <c r="F25" s="74"/>
      <c r="G25" s="86"/>
      <c r="H25" s="39">
        <v>0</v>
      </c>
      <c r="I25" s="39">
        <v>0</v>
      </c>
      <c r="J25" s="45">
        <v>202.4</v>
      </c>
      <c r="K25" s="45">
        <v>139.15</v>
      </c>
      <c r="L25" s="45">
        <v>164.45</v>
      </c>
      <c r="M25" s="39">
        <v>0</v>
      </c>
      <c r="N25" s="39"/>
      <c r="O25" s="39"/>
      <c r="P25" s="39"/>
      <c r="Q25" s="39"/>
      <c r="R25" s="188">
        <v>482.81</v>
      </c>
      <c r="S25" s="63">
        <f>SUM(H25:R25)</f>
        <v>988.81</v>
      </c>
      <c r="T25" s="57"/>
    </row>
    <row r="26" spans="1:20" s="4" customFormat="1" ht="30" customHeight="1">
      <c r="A26" s="129" t="s">
        <v>18</v>
      </c>
      <c r="B26" s="129" t="s">
        <v>19</v>
      </c>
      <c r="C26" s="77" t="s">
        <v>0</v>
      </c>
      <c r="D26" s="78"/>
      <c r="E26" s="68"/>
      <c r="F26" s="79">
        <f>F25</f>
        <v>0</v>
      </c>
      <c r="G26" s="79">
        <f t="shared" ref="G26:Q26" si="3">G25</f>
        <v>0</v>
      </c>
      <c r="H26" s="79">
        <f t="shared" si="3"/>
        <v>0</v>
      </c>
      <c r="I26" s="79">
        <f t="shared" si="3"/>
        <v>0</v>
      </c>
      <c r="J26" s="79">
        <f t="shared" si="3"/>
        <v>202.4</v>
      </c>
      <c r="K26" s="79">
        <f t="shared" si="3"/>
        <v>139.15</v>
      </c>
      <c r="L26" s="79">
        <f t="shared" si="3"/>
        <v>164.45</v>
      </c>
      <c r="M26" s="79">
        <f t="shared" si="3"/>
        <v>0</v>
      </c>
      <c r="N26" s="79">
        <f t="shared" si="3"/>
        <v>0</v>
      </c>
      <c r="O26" s="79">
        <f t="shared" si="3"/>
        <v>0</v>
      </c>
      <c r="P26" s="79">
        <f t="shared" si="3"/>
        <v>0</v>
      </c>
      <c r="Q26" s="79">
        <f t="shared" si="3"/>
        <v>0</v>
      </c>
      <c r="R26" s="79">
        <v>482.81</v>
      </c>
      <c r="S26" s="63">
        <v>988.81</v>
      </c>
      <c r="T26" s="58"/>
    </row>
    <row r="27" spans="1:20" s="4" customFormat="1" ht="30" customHeight="1">
      <c r="A27" s="102"/>
      <c r="B27" s="102"/>
      <c r="C27" s="144"/>
      <c r="D27" s="145"/>
      <c r="E27" s="146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8"/>
      <c r="T27" s="58"/>
    </row>
    <row r="28" spans="1:20" s="13" customFormat="1" ht="37.5" customHeight="1">
      <c r="A28" s="185"/>
      <c r="B28" s="185"/>
      <c r="C28" s="213" t="s">
        <v>197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</row>
    <row r="29" spans="1:20" s="4" customFormat="1" ht="30" customHeight="1">
      <c r="A29" s="185"/>
      <c r="B29" s="185"/>
      <c r="C29" s="149" t="s">
        <v>201</v>
      </c>
      <c r="D29" s="150" t="s">
        <v>202</v>
      </c>
      <c r="E29" s="44" t="s">
        <v>203</v>
      </c>
      <c r="F29" s="122"/>
      <c r="G29" s="123"/>
      <c r="H29" s="45">
        <v>3000</v>
      </c>
      <c r="I29" s="45">
        <v>3000</v>
      </c>
      <c r="J29" s="39">
        <v>3000</v>
      </c>
      <c r="K29" s="45">
        <v>0</v>
      </c>
      <c r="L29" s="45">
        <v>0</v>
      </c>
      <c r="M29" s="45">
        <v>0</v>
      </c>
      <c r="N29" s="45"/>
      <c r="O29" s="45"/>
      <c r="P29" s="45"/>
      <c r="Q29" s="45"/>
      <c r="R29" s="45">
        <v>0</v>
      </c>
      <c r="S29" s="76">
        <f>SUM(H29:Q29)</f>
        <v>9000</v>
      </c>
      <c r="T29" s="58"/>
    </row>
    <row r="30" spans="1:20" s="4" customFormat="1" ht="30" customHeight="1">
      <c r="A30" s="185"/>
      <c r="B30" s="185"/>
      <c r="C30" s="64" t="s">
        <v>204</v>
      </c>
      <c r="D30" s="150" t="s">
        <v>205</v>
      </c>
      <c r="E30" s="44" t="s">
        <v>208</v>
      </c>
      <c r="F30" s="122"/>
      <c r="G30" s="123"/>
      <c r="H30" s="45">
        <v>3183.95</v>
      </c>
      <c r="I30" s="45">
        <v>3183.95</v>
      </c>
      <c r="J30" s="39">
        <v>3183.95</v>
      </c>
      <c r="K30" s="45">
        <v>0</v>
      </c>
      <c r="L30" s="45">
        <v>0</v>
      </c>
      <c r="M30" s="45">
        <v>0</v>
      </c>
      <c r="N30" s="45"/>
      <c r="O30" s="45"/>
      <c r="P30" s="45"/>
      <c r="Q30" s="45"/>
      <c r="R30" s="45" t="s">
        <v>278</v>
      </c>
      <c r="S30" s="76">
        <f>SUM(H30:Q30)</f>
        <v>9551.8499999999985</v>
      </c>
    </row>
    <row r="31" spans="1:20" s="4" customFormat="1" ht="30" customHeight="1">
      <c r="A31" s="185"/>
      <c r="B31" s="185"/>
      <c r="C31" s="64" t="s">
        <v>206</v>
      </c>
      <c r="D31" s="150" t="s">
        <v>207</v>
      </c>
      <c r="E31" s="44" t="s">
        <v>209</v>
      </c>
      <c r="F31" s="122"/>
      <c r="G31" s="123"/>
      <c r="H31" s="45">
        <v>1400</v>
      </c>
      <c r="I31" s="45">
        <v>1400</v>
      </c>
      <c r="J31" s="39">
        <v>1400</v>
      </c>
      <c r="K31" s="45">
        <v>1400</v>
      </c>
      <c r="L31" s="45">
        <v>1400</v>
      </c>
      <c r="M31" s="45">
        <v>1400</v>
      </c>
      <c r="N31" s="45"/>
      <c r="O31" s="45"/>
      <c r="P31" s="45"/>
      <c r="Q31" s="45"/>
      <c r="R31" s="189">
        <v>1400</v>
      </c>
      <c r="S31" s="76">
        <f>SUM(H31:R31)</f>
        <v>9800</v>
      </c>
    </row>
    <row r="32" spans="1:20" s="4" customFormat="1" ht="30" customHeight="1">
      <c r="A32" s="151" t="s">
        <v>16</v>
      </c>
      <c r="B32" s="5" t="s">
        <v>15</v>
      </c>
      <c r="C32" s="77" t="s">
        <v>0</v>
      </c>
      <c r="D32" s="78"/>
      <c r="E32" s="68"/>
      <c r="F32" s="79">
        <f>F29</f>
        <v>0</v>
      </c>
      <c r="G32" s="79">
        <f>G29</f>
        <v>0</v>
      </c>
      <c r="H32" s="79">
        <f t="shared" ref="H32:Q32" si="4">SUM(H29:H31)</f>
        <v>7583.95</v>
      </c>
      <c r="I32" s="79">
        <f t="shared" si="4"/>
        <v>7583.95</v>
      </c>
      <c r="J32" s="79">
        <f t="shared" si="4"/>
        <v>7583.95</v>
      </c>
      <c r="K32" s="79">
        <f t="shared" si="4"/>
        <v>1400</v>
      </c>
      <c r="L32" s="79">
        <f t="shared" si="4"/>
        <v>1400</v>
      </c>
      <c r="M32" s="79">
        <f t="shared" si="4"/>
        <v>1400</v>
      </c>
      <c r="N32" s="79">
        <f t="shared" si="4"/>
        <v>0</v>
      </c>
      <c r="O32" s="79">
        <f t="shared" si="4"/>
        <v>0</v>
      </c>
      <c r="P32" s="79">
        <f t="shared" si="4"/>
        <v>0</v>
      </c>
      <c r="Q32" s="79">
        <f t="shared" si="4"/>
        <v>0</v>
      </c>
      <c r="R32" s="79">
        <v>1400</v>
      </c>
      <c r="S32" s="79">
        <f>SUM(H32:R32)</f>
        <v>28351.85</v>
      </c>
    </row>
    <row r="33" spans="1:157" s="4" customFormat="1" ht="30" customHeight="1">
      <c r="A33" s="112"/>
      <c r="B33" s="13"/>
      <c r="C33" s="13"/>
      <c r="D33" s="13"/>
      <c r="E33" s="13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3"/>
    </row>
    <row r="34" spans="1:157" s="4" customFormat="1" ht="30" customHeight="1">
      <c r="A34" s="92"/>
      <c r="B34" s="92"/>
      <c r="C34" s="211" t="s">
        <v>9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</row>
    <row r="35" spans="1:157" s="4" customFormat="1" ht="30" customHeight="1">
      <c r="A35" s="152"/>
      <c r="B35" s="152"/>
      <c r="C35" s="42" t="s">
        <v>177</v>
      </c>
      <c r="D35" s="89" t="s">
        <v>178</v>
      </c>
      <c r="E35" s="44" t="s">
        <v>179</v>
      </c>
      <c r="F35" s="74"/>
      <c r="G35" s="86"/>
      <c r="H35" s="39">
        <v>3450</v>
      </c>
      <c r="I35" s="39">
        <v>3450</v>
      </c>
      <c r="J35" s="39">
        <v>3450</v>
      </c>
      <c r="K35" s="39">
        <v>0</v>
      </c>
      <c r="L35" s="39">
        <v>0</v>
      </c>
      <c r="M35" s="39">
        <v>0</v>
      </c>
      <c r="N35" s="39"/>
      <c r="O35" s="39"/>
      <c r="P35" s="39"/>
      <c r="Q35" s="39"/>
      <c r="R35" s="39" t="s">
        <v>278</v>
      </c>
      <c r="S35" s="63">
        <f>SUM(F35:Q35)</f>
        <v>10350</v>
      </c>
    </row>
    <row r="36" spans="1:157" s="4" customFormat="1" ht="30" customHeight="1">
      <c r="A36" s="152"/>
      <c r="B36" s="152"/>
      <c r="C36" s="42" t="s">
        <v>270</v>
      </c>
      <c r="D36" s="89" t="s">
        <v>269</v>
      </c>
      <c r="E36" s="44" t="s">
        <v>179</v>
      </c>
      <c r="F36" s="74"/>
      <c r="G36" s="86"/>
      <c r="H36" s="39">
        <v>0</v>
      </c>
      <c r="I36" s="39">
        <v>0</v>
      </c>
      <c r="J36" s="39">
        <v>0</v>
      </c>
      <c r="K36" s="39">
        <v>1850</v>
      </c>
      <c r="L36" s="39">
        <v>1850</v>
      </c>
      <c r="M36" s="39">
        <v>1850</v>
      </c>
      <c r="N36" s="39"/>
      <c r="O36" s="39"/>
      <c r="P36" s="39"/>
      <c r="Q36" s="39"/>
      <c r="R36" s="188">
        <v>1850</v>
      </c>
      <c r="S36" s="63">
        <f>SUM(K36:R36)</f>
        <v>7400</v>
      </c>
    </row>
    <row r="37" spans="1:157" s="4" customFormat="1" ht="30" customHeight="1">
      <c r="A37" s="152"/>
      <c r="B37" s="152"/>
      <c r="C37" s="42" t="s">
        <v>294</v>
      </c>
      <c r="D37" s="89" t="s">
        <v>293</v>
      </c>
      <c r="E37" s="44" t="s">
        <v>295</v>
      </c>
      <c r="F37" s="74"/>
      <c r="G37" s="86"/>
      <c r="H37" s="39" t="s">
        <v>278</v>
      </c>
      <c r="I37" s="39" t="s">
        <v>278</v>
      </c>
      <c r="J37" s="39" t="s">
        <v>278</v>
      </c>
      <c r="K37" s="39" t="s">
        <v>278</v>
      </c>
      <c r="L37" s="39" t="s">
        <v>278</v>
      </c>
      <c r="M37" s="39" t="s">
        <v>278</v>
      </c>
      <c r="N37" s="39"/>
      <c r="O37" s="39"/>
      <c r="P37" s="39"/>
      <c r="Q37" s="39"/>
      <c r="R37" s="190">
        <v>10000</v>
      </c>
      <c r="S37" s="63">
        <f>SUM(R37)</f>
        <v>10000</v>
      </c>
    </row>
    <row r="38" spans="1:157" s="4" customFormat="1" ht="30" customHeight="1">
      <c r="A38" s="152"/>
      <c r="B38" s="152"/>
      <c r="C38" s="77" t="s">
        <v>0</v>
      </c>
      <c r="D38" s="78"/>
      <c r="E38" s="68"/>
      <c r="F38" s="79">
        <f>SUM(F35:F35)</f>
        <v>0</v>
      </c>
      <c r="G38" s="79">
        <f>SUM(G35:G35)</f>
        <v>0</v>
      </c>
      <c r="H38" s="79">
        <v>3450</v>
      </c>
      <c r="I38" s="79">
        <f t="shared" ref="I38:Q38" si="5">SUM(I35:I36)</f>
        <v>3450</v>
      </c>
      <c r="J38" s="79">
        <f t="shared" si="5"/>
        <v>3450</v>
      </c>
      <c r="K38" s="79">
        <f t="shared" si="5"/>
        <v>1850</v>
      </c>
      <c r="L38" s="79">
        <f t="shared" si="5"/>
        <v>1850</v>
      </c>
      <c r="M38" s="79">
        <f t="shared" si="5"/>
        <v>1850</v>
      </c>
      <c r="N38" s="79">
        <f t="shared" si="5"/>
        <v>0</v>
      </c>
      <c r="O38" s="79">
        <f t="shared" si="5"/>
        <v>0</v>
      </c>
      <c r="P38" s="79">
        <f t="shared" si="5"/>
        <v>0</v>
      </c>
      <c r="Q38" s="79">
        <f t="shared" si="5"/>
        <v>0</v>
      </c>
      <c r="R38" s="79">
        <f>SUM(R35:R37)</f>
        <v>11850</v>
      </c>
      <c r="S38" s="79">
        <f>SUM(H38:R38)</f>
        <v>27750</v>
      </c>
    </row>
    <row r="39" spans="1:157" s="4" customFormat="1" ht="30" customHeight="1">
      <c r="A39" s="112"/>
      <c r="B39" s="13"/>
      <c r="C39" s="13"/>
      <c r="D39" s="13"/>
      <c r="E39" s="13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3"/>
    </row>
    <row r="40" spans="1:157" s="4" customFormat="1" ht="30" customHeight="1">
      <c r="A40" s="92"/>
      <c r="B40" s="92"/>
      <c r="C40" s="208" t="s">
        <v>56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10"/>
    </row>
    <row r="41" spans="1:157" s="4" customFormat="1" ht="30" customHeight="1">
      <c r="A41" s="92"/>
      <c r="B41" s="92"/>
      <c r="C41" s="48" t="s">
        <v>186</v>
      </c>
      <c r="D41" s="43" t="s">
        <v>188</v>
      </c>
      <c r="E41" s="50" t="s">
        <v>187</v>
      </c>
      <c r="F41" s="113"/>
      <c r="G41" s="65"/>
      <c r="H41" s="41">
        <v>2429.7399999999998</v>
      </c>
      <c r="I41" s="41">
        <v>2429.7399999999998</v>
      </c>
      <c r="J41" s="46">
        <v>2429.7399999999998</v>
      </c>
      <c r="K41" s="41">
        <v>2429.7399999999998</v>
      </c>
      <c r="L41" s="41">
        <v>2429.7399999999998</v>
      </c>
      <c r="M41" s="41">
        <v>2429.7399999999998</v>
      </c>
      <c r="N41" s="41"/>
      <c r="O41" s="41"/>
      <c r="P41" s="41"/>
      <c r="Q41" s="41"/>
      <c r="R41" s="191">
        <v>2429.7399999999998</v>
      </c>
      <c r="S41" s="63">
        <f>SUM(H41:R41)</f>
        <v>17008.18</v>
      </c>
    </row>
    <row r="42" spans="1:157" s="4" customFormat="1" ht="30" customHeight="1">
      <c r="A42" s="5"/>
      <c r="B42" s="5"/>
      <c r="C42" s="88" t="s">
        <v>231</v>
      </c>
      <c r="D42" s="62" t="s">
        <v>241</v>
      </c>
      <c r="E42" s="50" t="s">
        <v>232</v>
      </c>
      <c r="F42" s="117"/>
      <c r="G42" s="41"/>
      <c r="H42" s="41">
        <v>0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3">
        <f>SUM(F42:Q42)</f>
        <v>0</v>
      </c>
    </row>
    <row r="43" spans="1:157" s="4" customFormat="1" ht="30" customHeight="1">
      <c r="A43" s="5"/>
      <c r="B43" s="5"/>
      <c r="C43" s="88" t="s">
        <v>238</v>
      </c>
      <c r="D43" s="153" t="s">
        <v>239</v>
      </c>
      <c r="E43" s="50" t="s">
        <v>240</v>
      </c>
      <c r="F43" s="117"/>
      <c r="G43" s="41"/>
      <c r="H43" s="41">
        <v>0</v>
      </c>
      <c r="I43" s="41">
        <v>0</v>
      </c>
      <c r="J43" s="41">
        <v>3000</v>
      </c>
      <c r="K43" s="41">
        <v>0</v>
      </c>
      <c r="L43" s="41">
        <v>0</v>
      </c>
      <c r="M43" s="41">
        <v>0</v>
      </c>
      <c r="N43" s="41"/>
      <c r="O43" s="41"/>
      <c r="P43" s="41"/>
      <c r="Q43" s="41"/>
      <c r="R43" s="41">
        <v>0</v>
      </c>
      <c r="S43" s="63">
        <f>SUM(F43:Q43)</f>
        <v>3000</v>
      </c>
    </row>
    <row r="44" spans="1:157" s="4" customFormat="1" ht="30" customHeight="1">
      <c r="A44" s="5"/>
      <c r="B44" s="5"/>
      <c r="C44" s="88" t="s">
        <v>285</v>
      </c>
      <c r="D44" s="44" t="s">
        <v>277</v>
      </c>
      <c r="E44" s="50" t="s">
        <v>279</v>
      </c>
      <c r="F44" s="117"/>
      <c r="G44" s="41"/>
      <c r="H44" s="41" t="s">
        <v>278</v>
      </c>
      <c r="I44" s="41" t="s">
        <v>278</v>
      </c>
      <c r="J44" s="41" t="s">
        <v>278</v>
      </c>
      <c r="K44" s="41" t="s">
        <v>278</v>
      </c>
      <c r="L44" s="41" t="s">
        <v>278</v>
      </c>
      <c r="M44" s="41" t="s">
        <v>278</v>
      </c>
      <c r="N44" s="41"/>
      <c r="O44" s="41"/>
      <c r="P44" s="41"/>
      <c r="Q44" s="41"/>
      <c r="R44" s="192">
        <v>9500</v>
      </c>
      <c r="S44" s="63">
        <f>SUM(R44)</f>
        <v>9500</v>
      </c>
    </row>
    <row r="45" spans="1:157" s="4" customFormat="1" ht="30" customHeight="1">
      <c r="A45" s="5"/>
      <c r="B45" s="5"/>
      <c r="C45" s="48" t="s">
        <v>296</v>
      </c>
      <c r="D45" s="43" t="s">
        <v>292</v>
      </c>
      <c r="E45" s="50" t="s">
        <v>291</v>
      </c>
      <c r="F45" s="130"/>
      <c r="G45" s="154"/>
      <c r="H45" s="41" t="s">
        <v>278</v>
      </c>
      <c r="I45" s="41" t="s">
        <v>278</v>
      </c>
      <c r="J45" s="41" t="s">
        <v>278</v>
      </c>
      <c r="K45" s="41" t="s">
        <v>278</v>
      </c>
      <c r="L45" s="41" t="s">
        <v>278</v>
      </c>
      <c r="M45" s="41" t="s">
        <v>278</v>
      </c>
      <c r="N45" s="41"/>
      <c r="O45" s="41"/>
      <c r="P45" s="41"/>
      <c r="Q45" s="41"/>
      <c r="R45" s="192">
        <v>3000</v>
      </c>
      <c r="S45" s="63">
        <v>3000</v>
      </c>
    </row>
    <row r="46" spans="1:157" s="4" customFormat="1" ht="30" customHeight="1">
      <c r="A46" s="5"/>
      <c r="B46" s="5"/>
      <c r="C46" s="77" t="s">
        <v>0</v>
      </c>
      <c r="D46" s="78"/>
      <c r="E46" s="68"/>
      <c r="F46" s="79">
        <f>SUM(F41:F42)</f>
        <v>0</v>
      </c>
      <c r="G46" s="79">
        <f>SUM(G41:G42)</f>
        <v>0</v>
      </c>
      <c r="H46" s="79">
        <f t="shared" ref="H46:Q46" si="6">SUM(H41:H43)</f>
        <v>2429.7399999999998</v>
      </c>
      <c r="I46" s="79">
        <f t="shared" si="6"/>
        <v>2429.7399999999998</v>
      </c>
      <c r="J46" s="79">
        <f t="shared" si="6"/>
        <v>5429.74</v>
      </c>
      <c r="K46" s="79">
        <f t="shared" si="6"/>
        <v>2429.7399999999998</v>
      </c>
      <c r="L46" s="79">
        <f t="shared" si="6"/>
        <v>2429.7399999999998</v>
      </c>
      <c r="M46" s="79">
        <f t="shared" si="6"/>
        <v>2429.7399999999998</v>
      </c>
      <c r="N46" s="79">
        <f t="shared" si="6"/>
        <v>0</v>
      </c>
      <c r="O46" s="79">
        <f t="shared" si="6"/>
        <v>0</v>
      </c>
      <c r="P46" s="79">
        <f t="shared" si="6"/>
        <v>0</v>
      </c>
      <c r="Q46" s="79">
        <f t="shared" si="6"/>
        <v>0</v>
      </c>
      <c r="R46" s="79">
        <f>SUM(R41:R45)</f>
        <v>14929.74</v>
      </c>
      <c r="S46" s="79">
        <f>SUM(S41:S45)</f>
        <v>32508.18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</row>
    <row r="47" spans="1:157" s="4" customFormat="1" ht="30" customHeight="1">
      <c r="A47" s="92"/>
      <c r="B47" s="92"/>
      <c r="C47" s="17"/>
      <c r="D47" s="96"/>
      <c r="E47" s="14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155"/>
    </row>
    <row r="48" spans="1:157" s="4" customFormat="1" ht="30" customHeight="1">
      <c r="A48" s="112"/>
      <c r="B48" s="13"/>
      <c r="C48" s="13"/>
      <c r="D48" s="13"/>
      <c r="E48" s="13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3"/>
    </row>
    <row r="49" spans="1:157" s="4" customFormat="1" ht="30" customHeight="1">
      <c r="A49" s="112"/>
      <c r="B49" s="13"/>
      <c r="C49" s="208" t="s">
        <v>48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10"/>
    </row>
    <row r="50" spans="1:157" s="4" customFormat="1" ht="30" customHeight="1">
      <c r="A50" s="92"/>
      <c r="B50" s="92"/>
      <c r="C50" s="72" t="s">
        <v>189</v>
      </c>
      <c r="D50" s="44" t="s">
        <v>190</v>
      </c>
      <c r="E50" s="73" t="s">
        <v>191</v>
      </c>
      <c r="F50" s="74"/>
      <c r="G50" s="74"/>
      <c r="H50" s="54">
        <v>122.47</v>
      </c>
      <c r="I50" s="54">
        <v>80.489999999999995</v>
      </c>
      <c r="J50" s="47">
        <v>157.31</v>
      </c>
      <c r="K50" s="54">
        <v>274.27999999999997</v>
      </c>
      <c r="L50" s="54">
        <v>263.19</v>
      </c>
      <c r="M50" s="54">
        <v>315.95999999999998</v>
      </c>
      <c r="N50" s="54"/>
      <c r="O50" s="75"/>
      <c r="P50" s="75"/>
      <c r="Q50" s="75"/>
      <c r="R50" s="193">
        <v>276.55</v>
      </c>
      <c r="S50" s="76">
        <f>SUM(H50:R50)</f>
        <v>1490.25</v>
      </c>
    </row>
    <row r="51" spans="1:157" s="4" customFormat="1" ht="30" customHeight="1">
      <c r="A51" s="5"/>
      <c r="B51" s="5"/>
      <c r="C51" s="77" t="s">
        <v>0</v>
      </c>
      <c r="D51" s="78"/>
      <c r="E51" s="68"/>
      <c r="F51" s="79">
        <f>F50</f>
        <v>0</v>
      </c>
      <c r="G51" s="79">
        <f t="shared" ref="G51:S51" si="7">G50</f>
        <v>0</v>
      </c>
      <c r="H51" s="79">
        <f t="shared" si="7"/>
        <v>122.47</v>
      </c>
      <c r="I51" s="79">
        <f t="shared" si="7"/>
        <v>80.489999999999995</v>
      </c>
      <c r="J51" s="79">
        <f t="shared" si="7"/>
        <v>157.31</v>
      </c>
      <c r="K51" s="79">
        <f t="shared" si="7"/>
        <v>274.27999999999997</v>
      </c>
      <c r="L51" s="79">
        <f t="shared" si="7"/>
        <v>263.19</v>
      </c>
      <c r="M51" s="79">
        <f t="shared" si="7"/>
        <v>315.95999999999998</v>
      </c>
      <c r="N51" s="79">
        <f t="shared" si="7"/>
        <v>0</v>
      </c>
      <c r="O51" s="79">
        <f t="shared" si="7"/>
        <v>0</v>
      </c>
      <c r="P51" s="79">
        <f t="shared" si="7"/>
        <v>0</v>
      </c>
      <c r="Q51" s="79">
        <f t="shared" si="7"/>
        <v>0</v>
      </c>
      <c r="R51" s="79">
        <v>276.55</v>
      </c>
      <c r="S51" s="79">
        <f t="shared" si="7"/>
        <v>1490.25</v>
      </c>
    </row>
    <row r="52" spans="1:157" s="4" customFormat="1" ht="30" customHeight="1">
      <c r="A52" s="92"/>
      <c r="B52" s="92"/>
      <c r="C52" s="17"/>
      <c r="D52" s="96"/>
      <c r="E52" s="14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9"/>
    </row>
    <row r="53" spans="1:157" s="4" customFormat="1" ht="30" customHeight="1">
      <c r="A53" s="112"/>
      <c r="B53" s="13"/>
      <c r="C53" s="13"/>
      <c r="D53" s="13"/>
      <c r="E53" s="13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3"/>
    </row>
    <row r="54" spans="1:157" s="4" customFormat="1" ht="30" customHeight="1">
      <c r="A54" s="112"/>
      <c r="B54" s="13"/>
      <c r="C54" s="205" t="s">
        <v>53</v>
      </c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7"/>
    </row>
    <row r="55" spans="1:157" s="4" customFormat="1" ht="30" customHeight="1">
      <c r="A55" s="92"/>
      <c r="B55" s="92"/>
      <c r="C55" s="48" t="s">
        <v>261</v>
      </c>
      <c r="D55" s="43" t="s">
        <v>262</v>
      </c>
      <c r="E55" s="50" t="s">
        <v>182</v>
      </c>
      <c r="F55" s="61"/>
      <c r="G55" s="61"/>
      <c r="H55" s="156">
        <v>0</v>
      </c>
      <c r="I55" s="156">
        <v>0</v>
      </c>
      <c r="J55" s="41">
        <v>2682.04</v>
      </c>
      <c r="K55" s="41">
        <v>4285.42</v>
      </c>
      <c r="L55" s="41">
        <v>6826.64</v>
      </c>
      <c r="M55" s="41">
        <v>7105.6</v>
      </c>
      <c r="N55" s="61"/>
      <c r="O55" s="61"/>
      <c r="P55" s="61"/>
      <c r="Q55" s="61"/>
      <c r="R55" s="194">
        <v>8737.94</v>
      </c>
      <c r="S55" s="111">
        <f>SUM(H55:R55)</f>
        <v>29637.64</v>
      </c>
    </row>
    <row r="56" spans="1:157" s="4" customFormat="1" ht="30" customHeight="1">
      <c r="A56" s="5"/>
      <c r="B56" s="5"/>
      <c r="C56" s="48" t="s">
        <v>180</v>
      </c>
      <c r="D56" s="43" t="s">
        <v>181</v>
      </c>
      <c r="E56" s="50" t="s">
        <v>182</v>
      </c>
      <c r="F56" s="74"/>
      <c r="G56" s="65"/>
      <c r="H56" s="41">
        <v>3059.04</v>
      </c>
      <c r="I56" s="41">
        <v>2427.9499999999998</v>
      </c>
      <c r="J56" s="41">
        <v>2427.9499999999998</v>
      </c>
      <c r="K56" s="41">
        <v>0</v>
      </c>
      <c r="L56" s="41">
        <v>0</v>
      </c>
      <c r="M56" s="41">
        <v>0</v>
      </c>
      <c r="N56" s="41"/>
      <c r="O56" s="41"/>
      <c r="P56" s="41"/>
      <c r="Q56" s="41"/>
      <c r="R56" s="41" t="s">
        <v>278</v>
      </c>
      <c r="S56" s="63">
        <f>SUM(F56:Q56)</f>
        <v>7914.94</v>
      </c>
    </row>
    <row r="57" spans="1:157" s="4" customFormat="1" ht="30" customHeight="1">
      <c r="A57" s="61"/>
      <c r="B57" s="61"/>
      <c r="C57" s="66" t="s">
        <v>0</v>
      </c>
      <c r="D57" s="67"/>
      <c r="E57" s="68"/>
      <c r="F57" s="69">
        <f>SUM(F56:F56)</f>
        <v>0</v>
      </c>
      <c r="G57" s="69">
        <f>SUM(G56:G56)</f>
        <v>0</v>
      </c>
      <c r="H57" s="69">
        <f>SUM(H55:H56)</f>
        <v>3059.04</v>
      </c>
      <c r="I57" s="69">
        <f t="shared" ref="I57:Q57" si="8">SUM(I55:I56)</f>
        <v>2427.9499999999998</v>
      </c>
      <c r="J57" s="69">
        <f t="shared" si="8"/>
        <v>5109.99</v>
      </c>
      <c r="K57" s="69">
        <f t="shared" si="8"/>
        <v>4285.42</v>
      </c>
      <c r="L57" s="69">
        <f t="shared" si="8"/>
        <v>6826.64</v>
      </c>
      <c r="M57" s="69">
        <f t="shared" si="8"/>
        <v>7105.6</v>
      </c>
      <c r="N57" s="69">
        <f t="shared" si="8"/>
        <v>0</v>
      </c>
      <c r="O57" s="69">
        <f t="shared" si="8"/>
        <v>0</v>
      </c>
      <c r="P57" s="69">
        <f t="shared" si="8"/>
        <v>0</v>
      </c>
      <c r="Q57" s="69">
        <f t="shared" si="8"/>
        <v>0</v>
      </c>
      <c r="R57" s="69">
        <v>8737.94</v>
      </c>
      <c r="S57" s="69">
        <f>SUM(S55:S56)</f>
        <v>37552.58</v>
      </c>
    </row>
    <row r="58" spans="1:157" s="4" customFormat="1" ht="30" customHeight="1">
      <c r="A58" s="158" t="s">
        <v>36</v>
      </c>
      <c r="B58" s="158"/>
      <c r="C58" s="159"/>
      <c r="D58" s="160"/>
      <c r="E58" s="14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</row>
    <row r="59" spans="1:157" s="4" customFormat="1" ht="30" customHeight="1">
      <c r="A59" s="162"/>
      <c r="B59" s="163"/>
      <c r="C59" s="15"/>
      <c r="D59" s="15"/>
      <c r="E59" s="15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5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</row>
    <row r="60" spans="1:157" s="4" customFormat="1" ht="30" customHeight="1">
      <c r="A60" s="165"/>
      <c r="B60" s="15"/>
      <c r="C60" s="208" t="s">
        <v>49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10"/>
    </row>
    <row r="61" spans="1:157" s="4" customFormat="1" ht="30" customHeight="1">
      <c r="A61" s="92"/>
      <c r="B61" s="92"/>
      <c r="C61" s="48" t="s">
        <v>83</v>
      </c>
      <c r="D61" s="89" t="s">
        <v>85</v>
      </c>
      <c r="E61" s="50" t="s">
        <v>84</v>
      </c>
      <c r="F61" s="86"/>
      <c r="G61" s="86"/>
      <c r="H61" s="39">
        <v>40186.6</v>
      </c>
      <c r="I61" s="39">
        <v>19888</v>
      </c>
      <c r="J61" s="39">
        <v>24541.35</v>
      </c>
      <c r="K61" s="39">
        <v>0</v>
      </c>
      <c r="L61" s="39">
        <v>0</v>
      </c>
      <c r="M61" s="39">
        <v>0</v>
      </c>
      <c r="N61" s="39"/>
      <c r="O61" s="39"/>
      <c r="P61" s="39"/>
      <c r="Q61" s="39"/>
      <c r="R61" s="39" t="s">
        <v>278</v>
      </c>
      <c r="S61" s="63">
        <f>SUM(F61:Q61)</f>
        <v>84615.95</v>
      </c>
    </row>
    <row r="62" spans="1:157" s="4" customFormat="1" ht="30" customHeight="1">
      <c r="A62" s="5" t="s">
        <v>20</v>
      </c>
      <c r="B62" s="5" t="s">
        <v>15</v>
      </c>
      <c r="C62" s="72" t="s">
        <v>192</v>
      </c>
      <c r="D62" s="43" t="s">
        <v>193</v>
      </c>
      <c r="E62" s="50" t="s">
        <v>194</v>
      </c>
      <c r="F62" s="122"/>
      <c r="G62" s="123"/>
      <c r="H62" s="41">
        <v>1587.2</v>
      </c>
      <c r="I62" s="41">
        <v>3739.2</v>
      </c>
      <c r="J62" s="41">
        <v>8750.4</v>
      </c>
      <c r="K62" s="41">
        <v>0</v>
      </c>
      <c r="L62" s="41">
        <v>0</v>
      </c>
      <c r="M62" s="41">
        <v>0</v>
      </c>
      <c r="N62" s="41"/>
      <c r="O62" s="41"/>
      <c r="P62" s="41"/>
      <c r="Q62" s="41"/>
      <c r="R62" s="41" t="s">
        <v>278</v>
      </c>
      <c r="S62" s="111">
        <f>SUM(H62:Q62)</f>
        <v>14076.8</v>
      </c>
    </row>
    <row r="63" spans="1:157" s="4" customFormat="1" ht="30" customHeight="1">
      <c r="A63" s="5"/>
      <c r="B63" s="5"/>
      <c r="C63" s="72" t="s">
        <v>271</v>
      </c>
      <c r="D63" s="43" t="s">
        <v>272</v>
      </c>
      <c r="E63" s="50" t="s">
        <v>273</v>
      </c>
      <c r="F63" s="122"/>
      <c r="G63" s="123"/>
      <c r="H63" s="41">
        <v>0</v>
      </c>
      <c r="I63" s="41">
        <v>0</v>
      </c>
      <c r="J63" s="41">
        <v>0</v>
      </c>
      <c r="K63" s="41">
        <v>30851.48</v>
      </c>
      <c r="L63" s="41">
        <v>39326.25</v>
      </c>
      <c r="M63" s="41"/>
      <c r="N63" s="41"/>
      <c r="O63" s="41"/>
      <c r="P63" s="41"/>
      <c r="Q63" s="41"/>
      <c r="R63" s="191">
        <v>40546.089999999997</v>
      </c>
      <c r="S63" s="111">
        <f>SUM(H63:R63)</f>
        <v>110723.81999999999</v>
      </c>
    </row>
    <row r="64" spans="1:157" s="4" customFormat="1" ht="30" customHeight="1">
      <c r="A64" s="5"/>
      <c r="B64" s="5"/>
      <c r="C64" s="77" t="s">
        <v>0</v>
      </c>
      <c r="D64" s="78"/>
      <c r="E64" s="93"/>
      <c r="F64" s="79">
        <f>SUM(F61:F61)</f>
        <v>0</v>
      </c>
      <c r="G64" s="79">
        <f>SUM(G61:G61)</f>
        <v>0</v>
      </c>
      <c r="H64" s="79">
        <f>SUM(H61:H63)</f>
        <v>41773.799999999996</v>
      </c>
      <c r="I64" s="79">
        <f t="shared" ref="I64:S64" si="9">SUM(I61:I63)</f>
        <v>23627.200000000001</v>
      </c>
      <c r="J64" s="79">
        <f t="shared" si="9"/>
        <v>33291.75</v>
      </c>
      <c r="K64" s="79">
        <f t="shared" si="9"/>
        <v>30851.48</v>
      </c>
      <c r="L64" s="79">
        <f t="shared" si="9"/>
        <v>39326.25</v>
      </c>
      <c r="M64" s="79">
        <f t="shared" si="9"/>
        <v>0</v>
      </c>
      <c r="N64" s="79">
        <f t="shared" si="9"/>
        <v>0</v>
      </c>
      <c r="O64" s="79">
        <f t="shared" si="9"/>
        <v>0</v>
      </c>
      <c r="P64" s="79">
        <f t="shared" si="9"/>
        <v>0</v>
      </c>
      <c r="Q64" s="79">
        <f t="shared" si="9"/>
        <v>0</v>
      </c>
      <c r="R64" s="79">
        <v>41892.230000000003</v>
      </c>
      <c r="S64" s="79">
        <f t="shared" si="9"/>
        <v>209416.57</v>
      </c>
    </row>
    <row r="65" spans="1:71" s="4" customFormat="1" ht="30" customHeight="1">
      <c r="A65" s="92"/>
      <c r="B65" s="92"/>
      <c r="C65" s="17"/>
      <c r="D65" s="96"/>
      <c r="E65" s="97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9"/>
    </row>
    <row r="66" spans="1:71">
      <c r="A66" s="112"/>
      <c r="B66" s="13"/>
      <c r="C66" s="17"/>
      <c r="D66" s="96"/>
      <c r="E66" s="97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9"/>
    </row>
    <row r="67" spans="1:71" s="5" customFormat="1">
      <c r="A67" s="139"/>
      <c r="B67" s="140"/>
      <c r="C67" s="205" t="s">
        <v>216</v>
      </c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7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21"/>
    </row>
    <row r="68" spans="1:71" ht="11.25" customHeight="1">
      <c r="A68" s="92"/>
      <c r="B68" s="166"/>
      <c r="C68" s="167" t="s">
        <v>214</v>
      </c>
      <c r="D68" s="168" t="s">
        <v>215</v>
      </c>
      <c r="E68" s="50" t="s">
        <v>217</v>
      </c>
      <c r="F68" s="113"/>
      <c r="G68" s="65"/>
      <c r="H68" s="41">
        <v>1814.23</v>
      </c>
      <c r="I68" s="41">
        <v>1814.23</v>
      </c>
      <c r="J68" s="41">
        <v>1814.23</v>
      </c>
      <c r="K68" s="41">
        <v>0</v>
      </c>
      <c r="L68" s="41">
        <v>0</v>
      </c>
      <c r="M68" s="41">
        <v>0</v>
      </c>
      <c r="N68" s="41"/>
      <c r="O68" s="41"/>
      <c r="P68" s="41"/>
      <c r="Q68" s="41"/>
      <c r="R68" s="41" t="s">
        <v>278</v>
      </c>
      <c r="S68" s="114">
        <f>SUM(F68:Q68)</f>
        <v>5442.6900000000005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71" s="4" customFormat="1">
      <c r="A69" s="169"/>
      <c r="B69" s="169"/>
      <c r="C69" s="92"/>
      <c r="D69" s="68"/>
      <c r="E69" s="170"/>
      <c r="F69" s="170">
        <f>SUM(F68:F68)</f>
        <v>0</v>
      </c>
      <c r="G69" s="170">
        <f t="shared" ref="G69:Q69" si="10">SUM(G68:G68)</f>
        <v>0</v>
      </c>
      <c r="H69" s="170">
        <f>SUM(H68:H68)</f>
        <v>1814.23</v>
      </c>
      <c r="I69" s="170">
        <f>SUM(I68)</f>
        <v>1814.23</v>
      </c>
      <c r="J69" s="170">
        <f t="shared" si="10"/>
        <v>1814.23</v>
      </c>
      <c r="K69" s="170">
        <f>SUM(K68:K68)</f>
        <v>0</v>
      </c>
      <c r="L69" s="170">
        <f>SUM(L68:L68)</f>
        <v>0</v>
      </c>
      <c r="M69" s="170">
        <f t="shared" si="10"/>
        <v>0</v>
      </c>
      <c r="N69" s="170">
        <f t="shared" si="10"/>
        <v>0</v>
      </c>
      <c r="O69" s="170">
        <f t="shared" si="10"/>
        <v>0</v>
      </c>
      <c r="P69" s="170">
        <f t="shared" si="10"/>
        <v>0</v>
      </c>
      <c r="Q69" s="170">
        <f t="shared" si="10"/>
        <v>0</v>
      </c>
      <c r="R69" s="170" t="s">
        <v>278</v>
      </c>
      <c r="S69" s="114">
        <f>SUM(F69:Q69)</f>
        <v>5442.6900000000005</v>
      </c>
    </row>
    <row r="70" spans="1:71">
      <c r="A70" s="5"/>
      <c r="B70" s="171"/>
      <c r="C70" s="13"/>
      <c r="D70" s="13"/>
      <c r="E70" s="13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3"/>
    </row>
    <row r="71" spans="1:71" s="5" customFormat="1">
      <c r="A71" s="112"/>
      <c r="B71" s="13"/>
      <c r="C71" s="205" t="s">
        <v>60</v>
      </c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7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21"/>
    </row>
    <row r="72" spans="1:71" ht="11.25" hidden="1" customHeight="1">
      <c r="A72" s="112"/>
      <c r="B72" s="13"/>
      <c r="C72" s="51" t="s">
        <v>263</v>
      </c>
      <c r="D72" s="52" t="s">
        <v>264</v>
      </c>
      <c r="E72" s="53" t="s">
        <v>265</v>
      </c>
      <c r="F72" s="113"/>
      <c r="G72" s="65"/>
      <c r="H72" s="41">
        <v>0</v>
      </c>
      <c r="I72" s="41">
        <v>0</v>
      </c>
      <c r="J72" s="41">
        <v>5000</v>
      </c>
      <c r="K72" s="41">
        <v>5000</v>
      </c>
      <c r="L72" s="41">
        <v>5000</v>
      </c>
      <c r="M72" s="41">
        <v>5000</v>
      </c>
      <c r="N72" s="41"/>
      <c r="O72" s="41"/>
      <c r="P72" s="41"/>
      <c r="Q72" s="41"/>
      <c r="R72" s="41">
        <v>5000</v>
      </c>
      <c r="S72" s="114">
        <f>SUM(J72:R72)</f>
        <v>25000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</row>
    <row r="73" spans="1:71" s="4" customFormat="1" hidden="1">
      <c r="A73" s="112"/>
      <c r="B73" s="13"/>
      <c r="C73" s="92"/>
      <c r="D73" s="68"/>
      <c r="E73" s="170"/>
      <c r="F73" s="170">
        <f t="shared" ref="F73:Q73" si="11">SUM(F72:F72)</f>
        <v>0</v>
      </c>
      <c r="G73" s="170">
        <f t="shared" si="11"/>
        <v>0</v>
      </c>
      <c r="H73" s="170">
        <f t="shared" si="11"/>
        <v>0</v>
      </c>
      <c r="I73" s="170"/>
      <c r="J73" s="170">
        <v>5000</v>
      </c>
      <c r="K73" s="170">
        <f t="shared" si="11"/>
        <v>5000</v>
      </c>
      <c r="L73" s="170">
        <f t="shared" si="11"/>
        <v>5000</v>
      </c>
      <c r="M73" s="170">
        <f t="shared" si="11"/>
        <v>5000</v>
      </c>
      <c r="N73" s="170">
        <f t="shared" si="11"/>
        <v>0</v>
      </c>
      <c r="O73" s="170">
        <f t="shared" si="11"/>
        <v>0</v>
      </c>
      <c r="P73" s="170">
        <f t="shared" si="11"/>
        <v>0</v>
      </c>
      <c r="Q73" s="170">
        <f t="shared" si="11"/>
        <v>0</v>
      </c>
      <c r="R73" s="170">
        <v>5000</v>
      </c>
      <c r="S73" s="94">
        <f>SUM(J73:R73)</f>
        <v>25000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1:71" hidden="1">
      <c r="A74" s="112"/>
      <c r="B74" s="13"/>
      <c r="C74" s="13"/>
      <c r="D74" s="13"/>
      <c r="E74" s="13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3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</row>
    <row r="75" spans="1:71" s="5" customFormat="1" hidden="1">
      <c r="A75" s="112"/>
      <c r="B75" s="13"/>
      <c r="C75" s="205" t="s">
        <v>55</v>
      </c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7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21"/>
    </row>
    <row r="76" spans="1:71" ht="11.25" customHeight="1">
      <c r="A76" s="5"/>
      <c r="B76" s="171"/>
      <c r="C76" s="172" t="s">
        <v>195</v>
      </c>
      <c r="D76" s="109" t="s">
        <v>196</v>
      </c>
      <c r="E76" s="50" t="s">
        <v>254</v>
      </c>
      <c r="F76" s="117"/>
      <c r="G76" s="41"/>
      <c r="H76" s="41">
        <v>2050</v>
      </c>
      <c r="I76" s="41">
        <v>2050</v>
      </c>
      <c r="J76" s="41">
        <v>2050</v>
      </c>
      <c r="K76" s="41">
        <v>2050</v>
      </c>
      <c r="L76" s="41">
        <v>2050</v>
      </c>
      <c r="M76" s="41">
        <v>2050</v>
      </c>
      <c r="N76" s="41"/>
      <c r="O76" s="41"/>
      <c r="P76" s="41"/>
      <c r="Q76" s="41"/>
      <c r="R76" s="191">
        <v>2050</v>
      </c>
      <c r="S76" s="111">
        <f>SUM(H76:R76)</f>
        <v>14350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</row>
    <row r="77" spans="1:71" s="4" customFormat="1" ht="45" customHeight="1">
      <c r="A77" s="5"/>
      <c r="B77" s="171"/>
      <c r="C77" s="92"/>
      <c r="D77" s="68"/>
      <c r="E77" s="173"/>
      <c r="F77" s="170">
        <f>SUM(F76:F76)</f>
        <v>0</v>
      </c>
      <c r="G77" s="170">
        <f>SUM(G76:G76)</f>
        <v>0</v>
      </c>
      <c r="H77" s="170">
        <f>SUM(H76:H76)</f>
        <v>2050</v>
      </c>
      <c r="I77" s="170">
        <f>SUM(I76:I76)</f>
        <v>2050</v>
      </c>
      <c r="J77" s="170">
        <f t="shared" ref="J77:Q77" si="12">SUM(J76:J76)</f>
        <v>2050</v>
      </c>
      <c r="K77" s="170">
        <f t="shared" si="12"/>
        <v>2050</v>
      </c>
      <c r="L77" s="170">
        <f t="shared" si="12"/>
        <v>2050</v>
      </c>
      <c r="M77" s="170">
        <f t="shared" si="12"/>
        <v>2050</v>
      </c>
      <c r="N77" s="170">
        <f t="shared" si="12"/>
        <v>0</v>
      </c>
      <c r="O77" s="170">
        <f t="shared" si="12"/>
        <v>0</v>
      </c>
      <c r="P77" s="170">
        <f t="shared" si="12"/>
        <v>0</v>
      </c>
      <c r="Q77" s="170">
        <f t="shared" si="12"/>
        <v>0</v>
      </c>
      <c r="R77" s="170">
        <v>2050</v>
      </c>
      <c r="S77" s="111">
        <f>SUM(H77:R77)</f>
        <v>14350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1:71" s="4" customFormat="1" ht="18.75" hidden="1" customHeight="1">
      <c r="A78" s="5"/>
      <c r="B78" s="171"/>
      <c r="C78" s="13"/>
      <c r="D78" s="14"/>
      <c r="E78" s="174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99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1:71" s="4" customFormat="1" ht="33.75" hidden="1" customHeight="1">
      <c r="A79" s="112"/>
      <c r="B79" s="176"/>
      <c r="C79" s="13"/>
      <c r="D79" s="13"/>
      <c r="E79" s="13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3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1:71">
      <c r="A80" s="112"/>
      <c r="B80" s="13"/>
      <c r="C80" s="205" t="s">
        <v>54</v>
      </c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7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</row>
    <row r="81" spans="1:109" s="4" customFormat="1">
      <c r="A81" s="92"/>
      <c r="B81" s="166"/>
      <c r="C81" s="42" t="s">
        <v>266</v>
      </c>
      <c r="D81" s="71" t="s">
        <v>267</v>
      </c>
      <c r="E81" s="49" t="s">
        <v>185</v>
      </c>
      <c r="F81" s="61"/>
      <c r="G81" s="61"/>
      <c r="H81" s="62">
        <v>0</v>
      </c>
      <c r="I81" s="62">
        <v>0</v>
      </c>
      <c r="J81" s="41">
        <v>110.07</v>
      </c>
      <c r="K81" s="41">
        <v>254</v>
      </c>
      <c r="L81" s="41">
        <v>254</v>
      </c>
      <c r="M81" s="41">
        <v>254</v>
      </c>
      <c r="N81" s="61"/>
      <c r="O81" s="61"/>
      <c r="P81" s="61"/>
      <c r="Q81" s="61"/>
      <c r="R81" s="195">
        <v>254</v>
      </c>
      <c r="S81" s="63">
        <f>SUM(J81:R81)</f>
        <v>1126.07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1:109" s="5" customFormat="1">
      <c r="B82" s="171"/>
      <c r="C82" s="64" t="s">
        <v>183</v>
      </c>
      <c r="D82" s="43" t="s">
        <v>184</v>
      </c>
      <c r="E82" s="50" t="s">
        <v>185</v>
      </c>
      <c r="F82" s="65"/>
      <c r="G82" s="65"/>
      <c r="H82" s="41">
        <v>0</v>
      </c>
      <c r="I82" s="41">
        <v>286.52</v>
      </c>
      <c r="J82" s="41">
        <v>199.9</v>
      </c>
      <c r="K82" s="41">
        <v>199.9</v>
      </c>
      <c r="L82" s="41">
        <v>199.9</v>
      </c>
      <c r="M82" s="41">
        <v>199.9</v>
      </c>
      <c r="N82" s="41"/>
      <c r="O82" s="41"/>
      <c r="P82" s="41"/>
      <c r="Q82" s="41"/>
      <c r="R82" s="191">
        <v>199.9</v>
      </c>
      <c r="S82" s="63">
        <f>SUM(I82:R82)</f>
        <v>1286.02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21"/>
    </row>
    <row r="83" spans="1:109">
      <c r="A83" s="5"/>
      <c r="B83" s="171"/>
      <c r="C83" s="66" t="s">
        <v>0</v>
      </c>
      <c r="D83" s="67"/>
      <c r="E83" s="68"/>
      <c r="F83" s="69">
        <f>SUM(F82:F82)</f>
        <v>0</v>
      </c>
      <c r="G83" s="69">
        <f>SUM(G82:G82)</f>
        <v>0</v>
      </c>
      <c r="H83" s="69">
        <f>SUM(H81:H82)</f>
        <v>0</v>
      </c>
      <c r="I83" s="69">
        <f t="shared" ref="I83:S83" si="13">SUM(I81:I82)</f>
        <v>286.52</v>
      </c>
      <c r="J83" s="69">
        <f t="shared" si="13"/>
        <v>309.97000000000003</v>
      </c>
      <c r="K83" s="69">
        <f t="shared" si="13"/>
        <v>453.9</v>
      </c>
      <c r="L83" s="69">
        <f t="shared" si="13"/>
        <v>453.9</v>
      </c>
      <c r="M83" s="69">
        <f>SUM(M81:M82)</f>
        <v>453.9</v>
      </c>
      <c r="N83" s="69">
        <f t="shared" si="13"/>
        <v>0</v>
      </c>
      <c r="O83" s="69">
        <f t="shared" si="13"/>
        <v>0</v>
      </c>
      <c r="P83" s="69">
        <f t="shared" si="13"/>
        <v>0</v>
      </c>
      <c r="Q83" s="69">
        <f t="shared" si="13"/>
        <v>0</v>
      </c>
      <c r="R83" s="69">
        <f>SUM(R81:R82)</f>
        <v>453.9</v>
      </c>
      <c r="S83" s="69">
        <f t="shared" si="13"/>
        <v>2412.09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</row>
    <row r="84" spans="1:109">
      <c r="A84" s="165"/>
      <c r="B84" s="15"/>
      <c r="C84" s="205" t="s">
        <v>57</v>
      </c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7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</row>
    <row r="85" spans="1:109" s="4" customFormat="1">
      <c r="A85" s="92"/>
      <c r="B85" s="166"/>
      <c r="C85" s="51" t="s">
        <v>221</v>
      </c>
      <c r="D85" s="109" t="s">
        <v>222</v>
      </c>
      <c r="E85" s="109" t="s">
        <v>223</v>
      </c>
      <c r="F85" s="113"/>
      <c r="G85" s="65"/>
      <c r="H85" s="41">
        <v>0</v>
      </c>
      <c r="I85" s="41">
        <v>0</v>
      </c>
      <c r="J85" s="41">
        <v>0</v>
      </c>
      <c r="K85" s="41">
        <v>0</v>
      </c>
      <c r="L85" s="41"/>
      <c r="M85" s="41">
        <v>0</v>
      </c>
      <c r="N85" s="41"/>
      <c r="O85" s="41"/>
      <c r="P85" s="41"/>
      <c r="Q85" s="41"/>
      <c r="R85" s="41" t="s">
        <v>278</v>
      </c>
      <c r="S85" s="111">
        <f>SUM(F85:Q85)</f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1:109">
      <c r="A86" s="92"/>
      <c r="B86" s="166"/>
      <c r="C86" s="51" t="s">
        <v>236</v>
      </c>
      <c r="D86" s="109" t="s">
        <v>237</v>
      </c>
      <c r="E86" s="109" t="s">
        <v>242</v>
      </c>
      <c r="F86" s="113"/>
      <c r="G86" s="65"/>
      <c r="H86" s="41">
        <v>0</v>
      </c>
      <c r="I86" s="41">
        <v>0</v>
      </c>
      <c r="J86" s="41">
        <v>0</v>
      </c>
      <c r="K86" s="41">
        <v>0</v>
      </c>
      <c r="L86" s="41"/>
      <c r="M86" s="41">
        <v>0</v>
      </c>
      <c r="N86" s="41"/>
      <c r="O86" s="41"/>
      <c r="P86" s="41"/>
      <c r="Q86" s="41"/>
      <c r="R86" s="192">
        <v>431.47</v>
      </c>
      <c r="S86" s="111">
        <f>SUM(R86)</f>
        <v>431.47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</row>
    <row r="87" spans="1:109">
      <c r="A87" s="151"/>
      <c r="B87" s="177"/>
      <c r="C87" s="51" t="s">
        <v>236</v>
      </c>
      <c r="D87" s="109" t="s">
        <v>237</v>
      </c>
      <c r="E87" s="109" t="s">
        <v>268</v>
      </c>
      <c r="F87" s="113"/>
      <c r="G87" s="65"/>
      <c r="H87" s="41">
        <v>0</v>
      </c>
      <c r="I87" s="46">
        <v>1607.04</v>
      </c>
      <c r="J87" s="46">
        <v>1607.04</v>
      </c>
      <c r="K87" s="41">
        <v>1607.04</v>
      </c>
      <c r="L87" s="46">
        <v>1607.04</v>
      </c>
      <c r="M87" s="41">
        <v>1728</v>
      </c>
      <c r="N87" s="41"/>
      <c r="O87" s="41"/>
      <c r="P87" s="41"/>
      <c r="Q87" s="41"/>
      <c r="R87" s="191">
        <v>1572.48</v>
      </c>
      <c r="S87" s="111">
        <f>SUM(H87:R87)</f>
        <v>9728.64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</row>
    <row r="88" spans="1:109" s="4" customFormat="1">
      <c r="A88" s="151"/>
      <c r="B88" s="177"/>
      <c r="C88" s="92"/>
      <c r="D88" s="68"/>
      <c r="E88" s="173"/>
      <c r="F88" s="170">
        <f>SUM(F85:F86)</f>
        <v>0</v>
      </c>
      <c r="G88" s="170">
        <f>SUM(G85:G86)</f>
        <v>0</v>
      </c>
      <c r="H88" s="170">
        <f>SUM(H85:H87)</f>
        <v>0</v>
      </c>
      <c r="I88" s="170">
        <f t="shared" ref="I88:S88" si="14">SUM(I85:I87)</f>
        <v>1607.04</v>
      </c>
      <c r="J88" s="170">
        <f t="shared" si="14"/>
        <v>1607.04</v>
      </c>
      <c r="K88" s="170">
        <f t="shared" si="14"/>
        <v>1607.04</v>
      </c>
      <c r="L88" s="170">
        <f t="shared" si="14"/>
        <v>1607.04</v>
      </c>
      <c r="M88" s="170">
        <f t="shared" si="14"/>
        <v>1728</v>
      </c>
      <c r="N88" s="170">
        <f t="shared" si="14"/>
        <v>0</v>
      </c>
      <c r="O88" s="170">
        <f t="shared" si="14"/>
        <v>0</v>
      </c>
      <c r="P88" s="170">
        <f t="shared" si="14"/>
        <v>0</v>
      </c>
      <c r="Q88" s="170">
        <f t="shared" si="14"/>
        <v>0</v>
      </c>
      <c r="R88" s="170">
        <f>SUM(R86:R87)</f>
        <v>2003.95</v>
      </c>
      <c r="S88" s="170">
        <f t="shared" si="14"/>
        <v>10160.109999999999</v>
      </c>
    </row>
    <row r="89" spans="1:109">
      <c r="A89" s="151"/>
      <c r="B89" s="177"/>
      <c r="C89" s="13"/>
      <c r="D89" s="14"/>
      <c r="E89" s="174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99"/>
    </row>
    <row r="90" spans="1:109" s="4" customFormat="1">
      <c r="A90" s="112"/>
      <c r="B90" s="176"/>
      <c r="C90" s="13"/>
      <c r="D90" s="13"/>
      <c r="E90" s="13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3"/>
    </row>
    <row r="91" spans="1:109" s="6" customFormat="1" ht="11.25" customHeight="1">
      <c r="A91" s="112"/>
      <c r="B91" s="13"/>
      <c r="C91" s="205" t="s">
        <v>224</v>
      </c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7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</row>
    <row r="92" spans="1:109">
      <c r="A92" s="151"/>
      <c r="B92" s="177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</row>
    <row r="93" spans="1:109" ht="69" customHeight="1">
      <c r="A93" s="151"/>
      <c r="B93" s="177"/>
      <c r="C93" s="178" t="s">
        <v>225</v>
      </c>
      <c r="D93" s="109" t="s">
        <v>226</v>
      </c>
      <c r="E93" s="50" t="s">
        <v>227</v>
      </c>
      <c r="F93" s="65"/>
      <c r="G93" s="65"/>
      <c r="H93" s="41">
        <v>513.61</v>
      </c>
      <c r="I93" s="41">
        <v>1162.8</v>
      </c>
      <c r="J93" s="41">
        <v>942.96</v>
      </c>
      <c r="K93" s="55">
        <v>1270.83</v>
      </c>
      <c r="L93" s="41">
        <v>0</v>
      </c>
      <c r="M93" s="41">
        <v>0</v>
      </c>
      <c r="N93" s="41"/>
      <c r="O93" s="41"/>
      <c r="P93" s="41"/>
      <c r="Q93" s="41"/>
      <c r="R93" s="41" t="s">
        <v>278</v>
      </c>
      <c r="S93" s="111">
        <f>SUM(F93:Q93)</f>
        <v>3890.2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</row>
    <row r="94" spans="1:109">
      <c r="A94" s="5"/>
      <c r="B94" s="171"/>
      <c r="C94" s="92"/>
      <c r="D94" s="68"/>
      <c r="E94" s="173"/>
      <c r="F94" s="170">
        <f t="shared" ref="F94:Q94" si="15">SUM(F93:F93)</f>
        <v>0</v>
      </c>
      <c r="G94" s="170">
        <f t="shared" si="15"/>
        <v>0</v>
      </c>
      <c r="H94" s="170">
        <f t="shared" si="15"/>
        <v>513.61</v>
      </c>
      <c r="I94" s="170">
        <f t="shared" si="15"/>
        <v>1162.8</v>
      </c>
      <c r="J94" s="170">
        <f t="shared" si="15"/>
        <v>942.96</v>
      </c>
      <c r="K94" s="170">
        <f t="shared" si="15"/>
        <v>1270.83</v>
      </c>
      <c r="L94" s="170">
        <f t="shared" si="15"/>
        <v>0</v>
      </c>
      <c r="M94" s="179">
        <f t="shared" si="15"/>
        <v>0</v>
      </c>
      <c r="N94" s="179">
        <f t="shared" si="15"/>
        <v>0</v>
      </c>
      <c r="O94" s="179">
        <f t="shared" si="15"/>
        <v>0</v>
      </c>
      <c r="P94" s="179">
        <f t="shared" si="15"/>
        <v>0</v>
      </c>
      <c r="Q94" s="179">
        <f t="shared" si="15"/>
        <v>0</v>
      </c>
      <c r="R94" s="179" t="s">
        <v>278</v>
      </c>
      <c r="S94" s="111">
        <f>SUM(F94:Q94)</f>
        <v>3890.2</v>
      </c>
    </row>
    <row r="95" spans="1:109" s="4" customFormat="1">
      <c r="A95" s="151"/>
      <c r="B95" s="177"/>
      <c r="C95" s="13"/>
      <c r="D95" s="14"/>
      <c r="E95" s="174"/>
      <c r="F95" s="175"/>
      <c r="G95" s="175"/>
      <c r="H95" s="175"/>
      <c r="I95" s="175"/>
      <c r="J95" s="175"/>
      <c r="K95" s="175"/>
      <c r="L95" s="175"/>
      <c r="M95" s="180"/>
      <c r="N95" s="180"/>
      <c r="O95" s="180"/>
      <c r="P95" s="180"/>
      <c r="Q95" s="180"/>
      <c r="R95" s="180"/>
      <c r="S95" s="99"/>
    </row>
    <row r="96" spans="1:109" s="27" customFormat="1" ht="11.25" customHeight="1">
      <c r="A96" s="112"/>
      <c r="B96" s="176"/>
      <c r="C96" s="13"/>
      <c r="D96" s="13"/>
      <c r="E96" s="13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3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</row>
    <row r="97" spans="1:109" ht="56.25" customHeight="1">
      <c r="A97" s="112"/>
      <c r="B97" s="13"/>
      <c r="C97" s="205" t="s">
        <v>233</v>
      </c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7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</row>
    <row r="98" spans="1:109" ht="56.25" customHeight="1">
      <c r="A98" s="151"/>
      <c r="B98" s="177"/>
      <c r="C98" s="48" t="s">
        <v>234</v>
      </c>
      <c r="D98" s="43" t="s">
        <v>235</v>
      </c>
      <c r="E98" s="50" t="s">
        <v>243</v>
      </c>
      <c r="F98" s="130"/>
      <c r="G98" s="154"/>
      <c r="H98" s="41">
        <v>700</v>
      </c>
      <c r="I98" s="41">
        <v>700</v>
      </c>
      <c r="J98" s="41">
        <v>700</v>
      </c>
      <c r="K98" s="41">
        <v>700</v>
      </c>
      <c r="L98" s="41">
        <v>700</v>
      </c>
      <c r="M98" s="41">
        <v>700</v>
      </c>
      <c r="N98" s="41"/>
      <c r="O98" s="41"/>
      <c r="P98" s="41"/>
      <c r="Q98" s="41"/>
      <c r="R98" s="41" t="s">
        <v>278</v>
      </c>
      <c r="S98" s="63">
        <f>SUM(F98:Q98)</f>
        <v>4200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</row>
    <row r="99" spans="1:109" ht="56.25" customHeight="1">
      <c r="A99" s="151"/>
      <c r="B99" s="177"/>
      <c r="C99" s="66" t="s">
        <v>0</v>
      </c>
      <c r="D99" s="67"/>
      <c r="E99" s="68"/>
      <c r="F99" s="69">
        <f>SUM(F98)</f>
        <v>0</v>
      </c>
      <c r="G99" s="69">
        <f t="shared" ref="G99:Q99" si="16">SUM(G98)</f>
        <v>0</v>
      </c>
      <c r="H99" s="69">
        <f t="shared" si="16"/>
        <v>700</v>
      </c>
      <c r="I99" s="69">
        <f>SUM(I98)</f>
        <v>700</v>
      </c>
      <c r="J99" s="69">
        <f t="shared" si="16"/>
        <v>700</v>
      </c>
      <c r="K99" s="69">
        <f>SUM(K98)</f>
        <v>700</v>
      </c>
      <c r="L99" s="69">
        <f>SUM(L98)</f>
        <v>700</v>
      </c>
      <c r="M99" s="69">
        <f t="shared" si="16"/>
        <v>700</v>
      </c>
      <c r="N99" s="69">
        <f t="shared" si="16"/>
        <v>0</v>
      </c>
      <c r="O99" s="69">
        <f t="shared" si="16"/>
        <v>0</v>
      </c>
      <c r="P99" s="69">
        <f t="shared" si="16"/>
        <v>0</v>
      </c>
      <c r="Q99" s="69">
        <f t="shared" si="16"/>
        <v>0</v>
      </c>
      <c r="R99" s="69" t="s">
        <v>278</v>
      </c>
      <c r="S99" s="63">
        <f>SUM(F99:Q99)</f>
        <v>4200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</row>
    <row r="100" spans="1:109">
      <c r="A100" s="151"/>
      <c r="B100" s="177"/>
      <c r="C100" s="13"/>
      <c r="D100" s="13"/>
      <c r="E100" s="13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3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</row>
    <row r="101" spans="1:109" s="5" customFormat="1">
      <c r="A101" s="181"/>
      <c r="B101" s="182"/>
      <c r="C101" s="204" t="s">
        <v>59</v>
      </c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186"/>
      <c r="S101" s="184" t="e">
        <f>#REF!+#REF!+#REF!+#REF!+S12+S16+S21+S32+S38+S46+S51+S57+S64+S69+S77+S83+S88+S94+S99+S26+S73</f>
        <v>#REF!</v>
      </c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</row>
    <row r="102" spans="1:109" ht="12.75">
      <c r="A102" s="59"/>
      <c r="B102" s="6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</row>
    <row r="103" spans="1:109" ht="60.75" customHeight="1">
      <c r="A103" s="59"/>
      <c r="B103" s="60"/>
      <c r="C103" s="18"/>
      <c r="D103" s="18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3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</row>
    <row r="104" spans="1:109" ht="60.75" customHeight="1">
      <c r="A104" s="36"/>
      <c r="B104" s="3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</row>
    <row r="105" spans="1:109" ht="60.75" customHeight="1">
      <c r="A105" s="37"/>
      <c r="B105" s="38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</row>
    <row r="106" spans="1:109"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</row>
    <row r="107" spans="1:109" s="5" customFormat="1">
      <c r="A107" s="1"/>
      <c r="B107" s="2"/>
      <c r="C107" s="8"/>
      <c r="D107" s="10"/>
      <c r="E107" s="7"/>
      <c r="F107" s="9"/>
      <c r="G107" s="9"/>
      <c r="H107" s="9"/>
      <c r="I107" s="9"/>
      <c r="J107" s="9"/>
      <c r="K107" s="11"/>
      <c r="L107" s="11"/>
      <c r="M107" s="11"/>
      <c r="N107" s="11"/>
      <c r="O107" s="11"/>
      <c r="P107" s="11"/>
      <c r="Q107" s="11"/>
      <c r="R107" s="11"/>
      <c r="S107" s="12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</row>
    <row r="108" spans="1:109" ht="12">
      <c r="A108" s="56"/>
      <c r="B108" s="56"/>
    </row>
    <row r="110" spans="1:109" s="4" customFormat="1" ht="85.5" hidden="1" customHeight="1">
      <c r="A110" s="1"/>
      <c r="B110" s="2"/>
      <c r="C110" s="8"/>
      <c r="D110" s="10"/>
      <c r="E110" s="7"/>
      <c r="F110" s="9"/>
      <c r="G110" s="9"/>
      <c r="H110" s="9"/>
      <c r="I110" s="9"/>
      <c r="J110" s="9"/>
      <c r="K110" s="11"/>
      <c r="L110" s="11"/>
      <c r="M110" s="11"/>
      <c r="N110" s="11"/>
      <c r="O110" s="11"/>
      <c r="P110" s="11"/>
      <c r="Q110" s="11"/>
      <c r="R110" s="11"/>
      <c r="S110" s="12"/>
    </row>
    <row r="111" spans="1:109" s="4" customFormat="1" ht="43.5" customHeight="1">
      <c r="A111" s="1"/>
      <c r="B111" s="2"/>
      <c r="C111" s="8"/>
      <c r="D111" s="10"/>
      <c r="E111" s="7"/>
      <c r="F111" s="9"/>
      <c r="G111" s="9"/>
      <c r="H111" s="9"/>
      <c r="I111" s="9"/>
      <c r="J111" s="9"/>
      <c r="K111" s="11"/>
      <c r="L111" s="11"/>
      <c r="M111" s="11"/>
      <c r="N111" s="11"/>
      <c r="O111" s="11"/>
      <c r="P111" s="11"/>
      <c r="Q111" s="11"/>
      <c r="R111" s="11"/>
      <c r="S111" s="12"/>
    </row>
    <row r="112" spans="1:109" s="4" customFormat="1" ht="43.5" customHeight="1">
      <c r="A112" s="1"/>
      <c r="B112" s="2"/>
      <c r="C112" s="8"/>
      <c r="D112" s="10"/>
      <c r="E112" s="7"/>
      <c r="F112" s="9"/>
      <c r="G112" s="9"/>
      <c r="H112" s="9"/>
      <c r="I112" s="9"/>
      <c r="J112" s="9"/>
      <c r="K112" s="11"/>
      <c r="L112" s="11"/>
      <c r="M112" s="11"/>
      <c r="N112" s="11"/>
      <c r="O112" s="11"/>
      <c r="P112" s="11"/>
      <c r="Q112" s="11"/>
      <c r="R112" s="11"/>
      <c r="S112" s="12"/>
    </row>
    <row r="113" spans="1:157" s="4" customFormat="1" ht="43.5" customHeight="1">
      <c r="A113" s="1"/>
      <c r="B113" s="2"/>
      <c r="C113" s="8"/>
      <c r="D113" s="10"/>
      <c r="E113" s="7"/>
      <c r="F113" s="9"/>
      <c r="G113" s="9"/>
      <c r="H113" s="9"/>
      <c r="I113" s="9"/>
      <c r="J113" s="9"/>
      <c r="K113" s="11"/>
      <c r="L113" s="11"/>
      <c r="M113" s="11"/>
      <c r="N113" s="11"/>
      <c r="O113" s="11"/>
      <c r="P113" s="11"/>
      <c r="Q113" s="11"/>
      <c r="R113" s="11"/>
      <c r="S113" s="12"/>
    </row>
    <row r="114" spans="1:157" s="4" customFormat="1" ht="21" customHeight="1">
      <c r="A114" s="1"/>
      <c r="B114" s="2"/>
      <c r="C114" s="8"/>
      <c r="D114" s="10"/>
      <c r="E114" s="7"/>
      <c r="F114" s="9"/>
      <c r="G114" s="9"/>
      <c r="H114" s="9"/>
      <c r="I114" s="9"/>
      <c r="J114" s="9"/>
      <c r="K114" s="11"/>
      <c r="L114" s="11"/>
      <c r="M114" s="11"/>
      <c r="N114" s="11"/>
      <c r="O114" s="11"/>
      <c r="P114" s="11"/>
      <c r="Q114" s="11"/>
      <c r="R114" s="11"/>
      <c r="S114" s="12"/>
    </row>
    <row r="116" spans="1:157" s="4" customFormat="1">
      <c r="A116" s="1"/>
      <c r="B116" s="2"/>
      <c r="C116" s="8"/>
      <c r="D116" s="10"/>
      <c r="E116" s="7"/>
      <c r="F116" s="9"/>
      <c r="G116" s="9"/>
      <c r="H116" s="9"/>
      <c r="I116" s="9"/>
      <c r="J116" s="9"/>
      <c r="K116" s="11"/>
      <c r="L116" s="11"/>
      <c r="M116" s="11"/>
      <c r="N116" s="11"/>
      <c r="O116" s="11"/>
      <c r="P116" s="11"/>
      <c r="Q116" s="11"/>
      <c r="R116" s="11"/>
      <c r="S116" s="12"/>
    </row>
    <row r="117" spans="1:157" s="13" customFormat="1">
      <c r="A117" s="1"/>
      <c r="B117" s="2"/>
      <c r="C117" s="8"/>
      <c r="D117" s="10"/>
      <c r="E117" s="7"/>
      <c r="F117" s="9"/>
      <c r="G117" s="9"/>
      <c r="H117" s="9"/>
      <c r="I117" s="9"/>
      <c r="J117" s="9"/>
      <c r="K117" s="11"/>
      <c r="L117" s="11"/>
      <c r="M117" s="11"/>
      <c r="N117" s="11"/>
      <c r="O117" s="11"/>
      <c r="P117" s="11"/>
      <c r="Q117" s="11"/>
      <c r="R117" s="11"/>
      <c r="S117" s="12"/>
    </row>
    <row r="118" spans="1:157" ht="49.5" customHeight="1"/>
    <row r="119" spans="1:157" s="4" customFormat="1" ht="19.5" customHeight="1">
      <c r="A119" s="1"/>
      <c r="B119" s="2"/>
      <c r="C119" s="8"/>
      <c r="D119" s="10"/>
      <c r="E119" s="7"/>
      <c r="F119" s="9"/>
      <c r="G119" s="9"/>
      <c r="H119" s="9"/>
      <c r="I119" s="9"/>
      <c r="J119" s="9"/>
      <c r="K119" s="11"/>
      <c r="L119" s="11"/>
      <c r="M119" s="11"/>
      <c r="N119" s="11"/>
      <c r="O119" s="11"/>
      <c r="P119" s="11"/>
      <c r="Q119" s="11"/>
      <c r="R119" s="11"/>
      <c r="S119" s="12"/>
    </row>
    <row r="121" spans="1:157" s="4" customFormat="1">
      <c r="A121" s="1"/>
      <c r="B121" s="2"/>
      <c r="C121" s="8"/>
      <c r="D121" s="10"/>
      <c r="E121" s="7"/>
      <c r="F121" s="9"/>
      <c r="G121" s="9"/>
      <c r="H121" s="9"/>
      <c r="I121" s="9"/>
      <c r="J121" s="9"/>
      <c r="K121" s="11"/>
      <c r="L121" s="11"/>
      <c r="M121" s="11"/>
      <c r="N121" s="11"/>
      <c r="O121" s="11"/>
      <c r="P121" s="11"/>
      <c r="Q121" s="11"/>
      <c r="R121" s="11"/>
      <c r="S121" s="12"/>
    </row>
    <row r="122" spans="1:157" s="5" customFormat="1">
      <c r="A122" s="1"/>
      <c r="B122" s="2"/>
      <c r="C122" s="8"/>
      <c r="D122" s="10"/>
      <c r="E122" s="7"/>
      <c r="F122" s="9"/>
      <c r="G122" s="9"/>
      <c r="H122" s="9"/>
      <c r="I122" s="9"/>
      <c r="J122" s="9"/>
      <c r="K122" s="11"/>
      <c r="L122" s="11"/>
      <c r="M122" s="11"/>
      <c r="N122" s="11"/>
      <c r="O122" s="11"/>
      <c r="P122" s="11"/>
      <c r="Q122" s="11"/>
      <c r="R122" s="11"/>
      <c r="S122" s="12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</row>
    <row r="123" spans="1:157"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</row>
    <row r="124" spans="1:157" s="4" customFormat="1" ht="39" customHeight="1">
      <c r="A124" s="1"/>
      <c r="B124" s="2"/>
      <c r="C124" s="8"/>
      <c r="D124" s="10"/>
      <c r="E124" s="7"/>
      <c r="F124" s="9"/>
      <c r="G124" s="9"/>
      <c r="H124" s="9"/>
      <c r="I124" s="9"/>
      <c r="J124" s="9"/>
      <c r="K124" s="11"/>
      <c r="L124" s="11"/>
      <c r="M124" s="11"/>
      <c r="N124" s="11"/>
      <c r="O124" s="11"/>
      <c r="P124" s="11"/>
      <c r="Q124" s="11"/>
      <c r="R124" s="11"/>
      <c r="S124" s="1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</row>
    <row r="125" spans="1:157" s="4" customFormat="1" ht="27.75" customHeight="1">
      <c r="A125" s="1"/>
      <c r="B125" s="2"/>
      <c r="C125" s="8"/>
      <c r="D125" s="10"/>
      <c r="E125" s="7"/>
      <c r="F125" s="9"/>
      <c r="G125" s="9"/>
      <c r="H125" s="9"/>
      <c r="I125" s="9"/>
      <c r="J125" s="9"/>
      <c r="K125" s="11"/>
      <c r="L125" s="11"/>
      <c r="M125" s="11"/>
      <c r="N125" s="11"/>
      <c r="O125" s="11"/>
      <c r="P125" s="11"/>
      <c r="Q125" s="11"/>
      <c r="R125" s="11"/>
      <c r="S125" s="1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</row>
    <row r="126" spans="1:157"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</row>
    <row r="127" spans="1:157" s="4" customFormat="1">
      <c r="A127" s="1"/>
      <c r="B127" s="2"/>
      <c r="C127" s="8"/>
      <c r="D127" s="10"/>
      <c r="E127" s="7"/>
      <c r="F127" s="9"/>
      <c r="G127" s="9"/>
      <c r="H127" s="9"/>
      <c r="I127" s="9"/>
      <c r="J127" s="9"/>
      <c r="K127" s="11"/>
      <c r="L127" s="11"/>
      <c r="M127" s="11"/>
      <c r="N127" s="11"/>
      <c r="O127" s="11"/>
      <c r="P127" s="11"/>
      <c r="Q127" s="11"/>
      <c r="R127" s="11"/>
      <c r="S127" s="1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</row>
    <row r="128" spans="1:157" s="16" customFormat="1">
      <c r="A128" s="1"/>
      <c r="B128" s="2"/>
      <c r="C128" s="8"/>
      <c r="D128" s="10"/>
      <c r="E128" s="7"/>
      <c r="F128" s="9"/>
      <c r="G128" s="9"/>
      <c r="H128" s="9"/>
      <c r="I128" s="9"/>
      <c r="J128" s="9"/>
      <c r="K128" s="11"/>
      <c r="L128" s="11"/>
      <c r="M128" s="11"/>
      <c r="N128" s="11"/>
      <c r="O128" s="11"/>
      <c r="P128" s="11"/>
      <c r="Q128" s="11"/>
      <c r="R128" s="11"/>
      <c r="S128" s="12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</row>
    <row r="129" spans="1:157" ht="13.5" customHeight="1"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</row>
    <row r="130" spans="1:157" s="4" customFormat="1" ht="26.25" customHeight="1">
      <c r="A130" s="1"/>
      <c r="B130" s="2"/>
      <c r="C130" s="8"/>
      <c r="D130" s="10"/>
      <c r="E130" s="7"/>
      <c r="F130" s="9"/>
      <c r="G130" s="9"/>
      <c r="H130" s="9"/>
      <c r="I130" s="9"/>
      <c r="J130" s="9"/>
      <c r="K130" s="11"/>
      <c r="L130" s="11"/>
      <c r="M130" s="11"/>
      <c r="N130" s="11"/>
      <c r="O130" s="11"/>
      <c r="P130" s="11"/>
      <c r="Q130" s="11"/>
      <c r="R130" s="11"/>
      <c r="S130" s="1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</row>
    <row r="131" spans="1:157" s="4" customFormat="1">
      <c r="A131" s="1"/>
      <c r="B131" s="2"/>
      <c r="C131" s="8"/>
      <c r="D131" s="10"/>
      <c r="E131" s="7"/>
      <c r="F131" s="9"/>
      <c r="G131" s="9"/>
      <c r="H131" s="9"/>
      <c r="I131" s="9"/>
      <c r="J131" s="9"/>
      <c r="K131" s="11"/>
      <c r="L131" s="11"/>
      <c r="M131" s="11"/>
      <c r="N131" s="11"/>
      <c r="O131" s="11"/>
      <c r="P131" s="11"/>
      <c r="Q131" s="11"/>
      <c r="R131" s="11"/>
      <c r="S131" s="12"/>
    </row>
    <row r="132" spans="1:157" s="4" customFormat="1" ht="34.5" customHeight="1">
      <c r="A132" s="1"/>
      <c r="B132" s="2"/>
      <c r="C132" s="8"/>
      <c r="D132" s="10"/>
      <c r="E132" s="7"/>
      <c r="F132" s="9"/>
      <c r="G132" s="9"/>
      <c r="H132" s="9"/>
      <c r="I132" s="9"/>
      <c r="J132" s="9"/>
      <c r="K132" s="11"/>
      <c r="L132" s="11"/>
      <c r="M132" s="11"/>
      <c r="N132" s="11"/>
      <c r="O132" s="11"/>
      <c r="P132" s="11"/>
      <c r="Q132" s="11"/>
      <c r="R132" s="11"/>
      <c r="S132" s="12"/>
    </row>
    <row r="133" spans="1:157"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</row>
    <row r="134" spans="1:157" s="4" customFormat="1">
      <c r="A134" s="1"/>
      <c r="B134" s="2"/>
      <c r="C134" s="8"/>
      <c r="D134" s="10"/>
      <c r="E134" s="7"/>
      <c r="F134" s="9"/>
      <c r="G134" s="9"/>
      <c r="H134" s="9"/>
      <c r="I134" s="9"/>
      <c r="J134" s="9"/>
      <c r="K134" s="11"/>
      <c r="L134" s="11"/>
      <c r="M134" s="11"/>
      <c r="N134" s="11"/>
      <c r="O134" s="11"/>
      <c r="P134" s="11"/>
      <c r="Q134" s="11"/>
      <c r="R134" s="11"/>
      <c r="S134" s="1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</row>
    <row r="135" spans="1:157"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</row>
    <row r="136" spans="1:157"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</row>
    <row r="137" spans="1:157" s="26" customFormat="1" ht="19.5" customHeight="1">
      <c r="A137" s="1"/>
      <c r="B137" s="2"/>
      <c r="C137" s="8"/>
      <c r="D137" s="10"/>
      <c r="E137" s="7"/>
      <c r="F137" s="9"/>
      <c r="G137" s="9"/>
      <c r="H137" s="9"/>
      <c r="I137" s="9"/>
      <c r="J137" s="9"/>
      <c r="K137" s="11"/>
      <c r="L137" s="11"/>
      <c r="M137" s="11"/>
      <c r="N137" s="11"/>
      <c r="O137" s="11"/>
      <c r="P137" s="11"/>
      <c r="Q137" s="11"/>
      <c r="R137" s="11"/>
      <c r="S137" s="12"/>
      <c r="T137" s="24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</row>
    <row r="138" spans="1:157"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</row>
    <row r="139" spans="1:157" s="5" customFormat="1">
      <c r="A139" s="1"/>
      <c r="B139" s="2"/>
      <c r="C139" s="8"/>
      <c r="D139" s="10"/>
      <c r="E139" s="7"/>
      <c r="F139" s="9"/>
      <c r="G139" s="9"/>
      <c r="H139" s="9"/>
      <c r="I139" s="9"/>
      <c r="J139" s="9"/>
      <c r="K139" s="11"/>
      <c r="L139" s="11"/>
      <c r="M139" s="11"/>
      <c r="N139" s="11"/>
      <c r="O139" s="11"/>
      <c r="P139" s="11"/>
      <c r="Q139" s="11"/>
      <c r="R139" s="11"/>
      <c r="S139" s="12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</row>
    <row r="140" spans="1:157" s="13" customFormat="1">
      <c r="A140" s="1"/>
      <c r="B140" s="2"/>
      <c r="C140" s="8"/>
      <c r="D140" s="10"/>
      <c r="E140" s="7"/>
      <c r="F140" s="9"/>
      <c r="G140" s="9"/>
      <c r="H140" s="9"/>
      <c r="I140" s="9"/>
      <c r="J140" s="9"/>
      <c r="K140" s="11"/>
      <c r="L140" s="11"/>
      <c r="M140" s="11"/>
      <c r="N140" s="11"/>
      <c r="O140" s="11"/>
      <c r="P140" s="11"/>
      <c r="Q140" s="11"/>
      <c r="R140" s="11"/>
      <c r="S140" s="12"/>
    </row>
    <row r="141" spans="1:157" s="13" customFormat="1" ht="18" customHeight="1">
      <c r="A141" s="1"/>
      <c r="B141" s="2"/>
      <c r="C141" s="8"/>
      <c r="D141" s="10"/>
      <c r="E141" s="7"/>
      <c r="F141" s="9"/>
      <c r="G141" s="9"/>
      <c r="H141" s="9"/>
      <c r="I141" s="9"/>
      <c r="J141" s="9"/>
      <c r="K141" s="11"/>
      <c r="L141" s="11"/>
      <c r="M141" s="11"/>
      <c r="N141" s="11"/>
      <c r="O141" s="11"/>
      <c r="P141" s="11"/>
      <c r="Q141" s="11"/>
      <c r="R141" s="11"/>
      <c r="S141" s="12"/>
    </row>
    <row r="142" spans="1:157" s="13" customFormat="1">
      <c r="A142" s="1"/>
      <c r="B142" s="2"/>
      <c r="C142" s="8"/>
      <c r="D142" s="10"/>
      <c r="E142" s="7"/>
      <c r="F142" s="9"/>
      <c r="G142" s="9"/>
      <c r="H142" s="9"/>
      <c r="I142" s="9"/>
      <c r="J142" s="9"/>
      <c r="K142" s="11"/>
      <c r="L142" s="11"/>
      <c r="M142" s="11"/>
      <c r="N142" s="11"/>
      <c r="O142" s="11"/>
      <c r="P142" s="11"/>
      <c r="Q142" s="11"/>
      <c r="R142" s="11"/>
      <c r="S142" s="12"/>
    </row>
    <row r="143" spans="1:157" s="13" customFormat="1">
      <c r="A143" s="1"/>
      <c r="B143" s="2"/>
      <c r="C143" s="8"/>
      <c r="D143" s="10"/>
      <c r="E143" s="7"/>
      <c r="F143" s="9"/>
      <c r="G143" s="9"/>
      <c r="H143" s="9"/>
      <c r="I143" s="9"/>
      <c r="J143" s="9"/>
      <c r="K143" s="11"/>
      <c r="L143" s="11"/>
      <c r="M143" s="11"/>
      <c r="N143" s="11"/>
      <c r="O143" s="11"/>
      <c r="P143" s="11"/>
      <c r="Q143" s="11"/>
      <c r="R143" s="11"/>
      <c r="S143" s="12"/>
    </row>
    <row r="144" spans="1:157"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</row>
    <row r="145" spans="1:157" s="4" customFormat="1" ht="16.5" customHeight="1">
      <c r="A145" s="1"/>
      <c r="B145" s="2"/>
      <c r="C145" s="8"/>
      <c r="D145" s="10"/>
      <c r="E145" s="7"/>
      <c r="F145" s="9"/>
      <c r="G145" s="9"/>
      <c r="H145" s="9"/>
      <c r="I145" s="9"/>
      <c r="J145" s="9"/>
      <c r="K145" s="11"/>
      <c r="L145" s="11"/>
      <c r="M145" s="11"/>
      <c r="N145" s="11"/>
      <c r="O145" s="11"/>
      <c r="P145" s="11"/>
      <c r="Q145" s="11"/>
      <c r="R145" s="11"/>
      <c r="S145" s="1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</row>
    <row r="146" spans="1:157"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</row>
    <row r="147" spans="1:157" s="4" customFormat="1">
      <c r="A147" s="1"/>
      <c r="B147" s="2"/>
      <c r="C147" s="8"/>
      <c r="D147" s="10"/>
      <c r="E147" s="7"/>
      <c r="F147" s="9"/>
      <c r="G147" s="9"/>
      <c r="H147" s="9"/>
      <c r="I147" s="9"/>
      <c r="J147" s="9"/>
      <c r="K147" s="11"/>
      <c r="L147" s="11"/>
      <c r="M147" s="11"/>
      <c r="N147" s="11"/>
      <c r="O147" s="11"/>
      <c r="P147" s="11"/>
      <c r="Q147" s="11"/>
      <c r="R147" s="11"/>
      <c r="S147" s="1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</row>
    <row r="148" spans="1:157" s="5" customFormat="1">
      <c r="A148" s="1"/>
      <c r="B148" s="2"/>
      <c r="C148" s="8"/>
      <c r="D148" s="10"/>
      <c r="E148" s="7"/>
      <c r="F148" s="9"/>
      <c r="G148" s="9"/>
      <c r="H148" s="9"/>
      <c r="I148" s="9"/>
      <c r="J148" s="9"/>
      <c r="K148" s="11"/>
      <c r="L148" s="11"/>
      <c r="M148" s="11"/>
      <c r="N148" s="11"/>
      <c r="O148" s="11"/>
      <c r="P148" s="11"/>
      <c r="Q148" s="11"/>
      <c r="R148" s="11"/>
      <c r="S148" s="12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</row>
    <row r="149" spans="1:157"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</row>
    <row r="150" spans="1:157" s="4" customFormat="1" ht="33.75" customHeight="1">
      <c r="A150" s="1"/>
      <c r="B150" s="2"/>
      <c r="C150" s="8"/>
      <c r="D150" s="10"/>
      <c r="E150" s="7"/>
      <c r="F150" s="9"/>
      <c r="G150" s="9"/>
      <c r="H150" s="9"/>
      <c r="I150" s="9"/>
      <c r="J150" s="9"/>
      <c r="K150" s="11"/>
      <c r="L150" s="11"/>
      <c r="M150" s="11"/>
      <c r="N150" s="11"/>
      <c r="O150" s="11"/>
      <c r="P150" s="11"/>
      <c r="Q150" s="11"/>
      <c r="R150" s="11"/>
      <c r="S150" s="1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</row>
    <row r="151" spans="1:157" s="4" customFormat="1" ht="19.5" customHeight="1">
      <c r="A151" s="1"/>
      <c r="B151" s="2"/>
      <c r="C151" s="8"/>
      <c r="D151" s="10"/>
      <c r="E151" s="7"/>
      <c r="F151" s="9"/>
      <c r="G151" s="9"/>
      <c r="H151" s="9"/>
      <c r="I151" s="9"/>
      <c r="J151" s="9"/>
      <c r="K151" s="11"/>
      <c r="L151" s="11"/>
      <c r="M151" s="11"/>
      <c r="N151" s="11"/>
      <c r="O151" s="11"/>
      <c r="P151" s="11"/>
      <c r="Q151" s="11"/>
      <c r="R151" s="11"/>
      <c r="S151" s="1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</row>
    <row r="152" spans="1:157"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</row>
    <row r="153" spans="1:157" s="4" customFormat="1">
      <c r="A153" s="1"/>
      <c r="B153" s="2"/>
      <c r="C153" s="8"/>
      <c r="D153" s="10"/>
      <c r="E153" s="7"/>
      <c r="F153" s="9"/>
      <c r="G153" s="9"/>
      <c r="H153" s="9"/>
      <c r="I153" s="9"/>
      <c r="J153" s="9"/>
      <c r="K153" s="11"/>
      <c r="L153" s="11"/>
      <c r="M153" s="11"/>
      <c r="N153" s="11"/>
      <c r="O153" s="11"/>
      <c r="P153" s="11"/>
      <c r="Q153" s="11"/>
      <c r="R153" s="11"/>
      <c r="S153" s="1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</row>
    <row r="154" spans="1:157" s="16" customFormat="1">
      <c r="A154" s="1"/>
      <c r="B154" s="2"/>
      <c r="C154" s="8"/>
      <c r="D154" s="10"/>
      <c r="E154" s="7"/>
      <c r="F154" s="9"/>
      <c r="G154" s="9"/>
      <c r="H154" s="9"/>
      <c r="I154" s="9"/>
      <c r="J154" s="9"/>
      <c r="K154" s="11"/>
      <c r="L154" s="11"/>
      <c r="M154" s="11"/>
      <c r="N154" s="11"/>
      <c r="O154" s="11"/>
      <c r="P154" s="11"/>
      <c r="Q154" s="11"/>
      <c r="R154" s="11"/>
      <c r="S154" s="12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</row>
    <row r="155" spans="1:157"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</row>
    <row r="156" spans="1:157" ht="24.75" customHeight="1"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</row>
    <row r="157" spans="1:157" ht="29.25" customHeight="1"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</row>
    <row r="158" spans="1:157" ht="29.25" customHeight="1"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</row>
    <row r="159" spans="1:157"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</row>
    <row r="160" spans="1:157" s="4" customFormat="1">
      <c r="A160" s="1"/>
      <c r="B160" s="2"/>
      <c r="C160" s="8"/>
      <c r="D160" s="10"/>
      <c r="E160" s="7"/>
      <c r="F160" s="9"/>
      <c r="G160" s="9"/>
      <c r="H160" s="9"/>
      <c r="I160" s="9"/>
      <c r="J160" s="9"/>
      <c r="K160" s="11"/>
      <c r="L160" s="11"/>
      <c r="M160" s="11"/>
      <c r="N160" s="11"/>
      <c r="O160" s="11"/>
      <c r="P160" s="11"/>
      <c r="Q160" s="11"/>
      <c r="R160" s="11"/>
      <c r="S160" s="1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</row>
    <row r="161" spans="1:157" s="5" customFormat="1">
      <c r="A161" s="1"/>
      <c r="B161" s="2"/>
      <c r="C161" s="8"/>
      <c r="D161" s="10"/>
      <c r="E161" s="7"/>
      <c r="F161" s="9"/>
      <c r="G161" s="9"/>
      <c r="H161" s="9"/>
      <c r="I161" s="9"/>
      <c r="J161" s="9"/>
      <c r="K161" s="11"/>
      <c r="L161" s="11"/>
      <c r="M161" s="11"/>
      <c r="N161" s="11"/>
      <c r="O161" s="11"/>
      <c r="P161" s="11"/>
      <c r="Q161" s="11"/>
      <c r="R161" s="11"/>
      <c r="S161" s="12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</row>
    <row r="162" spans="1:157"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</row>
    <row r="163" spans="1:157"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</row>
    <row r="164" spans="1:157" s="4" customFormat="1" ht="24.75" customHeight="1">
      <c r="A164" s="1"/>
      <c r="B164" s="2"/>
      <c r="C164" s="8"/>
      <c r="D164" s="10"/>
      <c r="E164" s="7"/>
      <c r="F164" s="9"/>
      <c r="G164" s="9"/>
      <c r="H164" s="9"/>
      <c r="I164" s="9"/>
      <c r="J164" s="9"/>
      <c r="K164" s="11"/>
      <c r="L164" s="11"/>
      <c r="M164" s="11"/>
      <c r="N164" s="11"/>
      <c r="O164" s="11"/>
      <c r="P164" s="11"/>
      <c r="Q164" s="11"/>
      <c r="R164" s="11"/>
      <c r="S164" s="1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</row>
    <row r="165" spans="1:157"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</row>
    <row r="166" spans="1:157" s="4" customFormat="1">
      <c r="A166" s="1"/>
      <c r="B166" s="2"/>
      <c r="C166" s="8"/>
      <c r="D166" s="10"/>
      <c r="E166" s="7"/>
      <c r="F166" s="9"/>
      <c r="G166" s="9"/>
      <c r="H166" s="9"/>
      <c r="I166" s="9"/>
      <c r="J166" s="9"/>
      <c r="K166" s="11"/>
      <c r="L166" s="11"/>
      <c r="M166" s="11"/>
      <c r="N166" s="11"/>
      <c r="O166" s="11"/>
      <c r="P166" s="11"/>
      <c r="Q166" s="11"/>
      <c r="R166" s="11"/>
      <c r="S166" s="1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</row>
    <row r="167" spans="1:157" s="5" customFormat="1">
      <c r="A167" s="1"/>
      <c r="B167" s="2"/>
      <c r="C167" s="8"/>
      <c r="D167" s="10"/>
      <c r="E167" s="7"/>
      <c r="F167" s="9"/>
      <c r="G167" s="9"/>
      <c r="H167" s="9"/>
      <c r="I167" s="9"/>
      <c r="J167" s="9"/>
      <c r="K167" s="11"/>
      <c r="L167" s="11"/>
      <c r="M167" s="11"/>
      <c r="N167" s="11"/>
      <c r="O167" s="11"/>
      <c r="P167" s="11"/>
      <c r="Q167" s="11"/>
      <c r="R167" s="11"/>
      <c r="S167" s="12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</row>
    <row r="168" spans="1:157"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</row>
    <row r="169" spans="1:157" ht="27.75" customHeight="1">
      <c r="T169" s="29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</row>
    <row r="174" spans="1:157" s="13" customFormat="1">
      <c r="A174" s="1"/>
      <c r="B174" s="2"/>
      <c r="C174" s="8"/>
      <c r="D174" s="10"/>
      <c r="E174" s="7"/>
      <c r="F174" s="9"/>
      <c r="G174" s="9"/>
      <c r="H174" s="9"/>
      <c r="I174" s="9"/>
      <c r="J174" s="9"/>
      <c r="K174" s="11"/>
      <c r="L174" s="11"/>
      <c r="M174" s="11"/>
      <c r="N174" s="11"/>
      <c r="O174" s="11"/>
      <c r="P174" s="11"/>
      <c r="Q174" s="11"/>
      <c r="R174" s="11"/>
      <c r="S174" s="12"/>
    </row>
    <row r="178" spans="1:19" customFormat="1" ht="12" customHeight="1">
      <c r="A178" s="1"/>
      <c r="B178" s="2"/>
      <c r="C178" s="8"/>
      <c r="D178" s="10"/>
      <c r="E178" s="7"/>
      <c r="F178" s="9"/>
      <c r="G178" s="9"/>
      <c r="H178" s="9"/>
      <c r="I178" s="9"/>
      <c r="J178" s="9"/>
      <c r="K178" s="11"/>
      <c r="L178" s="11"/>
      <c r="M178" s="11"/>
      <c r="N178" s="11"/>
      <c r="O178" s="11"/>
      <c r="P178" s="11"/>
      <c r="Q178" s="11"/>
      <c r="R178" s="11"/>
      <c r="S178" s="12"/>
    </row>
  </sheetData>
  <mergeCells count="20">
    <mergeCell ref="C54:S54"/>
    <mergeCell ref="C60:S60"/>
    <mergeCell ref="C67:S67"/>
    <mergeCell ref="C101:Q101"/>
    <mergeCell ref="C71:S71"/>
    <mergeCell ref="C75:S75"/>
    <mergeCell ref="C80:S80"/>
    <mergeCell ref="C84:S84"/>
    <mergeCell ref="C91:S91"/>
    <mergeCell ref="C97:S97"/>
    <mergeCell ref="C2:S2"/>
    <mergeCell ref="C4:S4"/>
    <mergeCell ref="C34:S34"/>
    <mergeCell ref="C40:S40"/>
    <mergeCell ref="C49:S49"/>
    <mergeCell ref="A8:S8"/>
    <mergeCell ref="C13:S13"/>
    <mergeCell ref="C19:S19"/>
    <mergeCell ref="C24:S24"/>
    <mergeCell ref="C28:S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2020 (2)</vt:lpstr>
      <vt:lpstr>2020 (3)</vt:lpstr>
      <vt:lpstr>'2020 (2)'!Area_de_impressao</vt:lpstr>
      <vt:lpstr>'2020 (3)'!Area_de_impressao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Holter-PC</cp:lastModifiedBy>
  <cp:lastPrinted>2021-01-12T15:35:29Z</cp:lastPrinted>
  <dcterms:created xsi:type="dcterms:W3CDTF">2011-09-02T13:51:41Z</dcterms:created>
  <dcterms:modified xsi:type="dcterms:W3CDTF">2021-01-28T11:15:19Z</dcterms:modified>
</cp:coreProperties>
</file>