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020 (2)" sheetId="1" r:id="rId1"/>
  </sheets>
  <definedNames>
    <definedName name="_xlnm.Print_Area" localSheetId="0">'2020 (2)'!$A$1:$R$68</definedName>
  </definedNames>
  <calcPr fullCalcOnLoad="1"/>
</workbook>
</file>

<file path=xl/sharedStrings.xml><?xml version="1.0" encoding="utf-8"?>
<sst xmlns="http://schemas.openxmlformats.org/spreadsheetml/2006/main" count="346" uniqueCount="280">
  <si>
    <t>Total</t>
  </si>
  <si>
    <t>FEVEREIRO</t>
  </si>
  <si>
    <t>JANEIRO</t>
  </si>
  <si>
    <t>Serviços de Processamento de Dados</t>
  </si>
  <si>
    <t>Serviços de Auditoria</t>
  </si>
  <si>
    <t>Serviços de Segurança</t>
  </si>
  <si>
    <t>Serviços de Radiologia</t>
  </si>
  <si>
    <t>Serviços de Lavanderia</t>
  </si>
  <si>
    <t>Serviços de Esterilização</t>
  </si>
  <si>
    <t>Serviços de Consultoria</t>
  </si>
  <si>
    <t>Data da Contratação</t>
  </si>
  <si>
    <t>Data do Aditivo</t>
  </si>
  <si>
    <t>Nome do Fornecedor</t>
  </si>
  <si>
    <t>Objeto do Contrato</t>
  </si>
  <si>
    <t>05.09.2011</t>
  </si>
  <si>
    <t>xxxxxxxxxx</t>
  </si>
  <si>
    <t>01.07.2010</t>
  </si>
  <si>
    <t>31.08.2009</t>
  </si>
  <si>
    <t>15.02.2010</t>
  </si>
  <si>
    <t>11.04.2011</t>
  </si>
  <si>
    <t>01.03.2010</t>
  </si>
  <si>
    <t>Serviços Médicos</t>
  </si>
  <si>
    <t>01.09.2011</t>
  </si>
  <si>
    <t>30.09.2010</t>
  </si>
  <si>
    <t>01.06.2010</t>
  </si>
  <si>
    <t>02.06.2010</t>
  </si>
  <si>
    <t>03.03.2010</t>
  </si>
  <si>
    <t>04.03.2010</t>
  </si>
  <si>
    <t>01.04.2010</t>
  </si>
  <si>
    <t>01.01.2012</t>
  </si>
  <si>
    <t>31.08.2011</t>
  </si>
  <si>
    <t>01.03.2012</t>
  </si>
  <si>
    <t>01.02.2010</t>
  </si>
  <si>
    <t>02.02.2010</t>
  </si>
  <si>
    <t>02.04.2010</t>
  </si>
  <si>
    <t>01.04.2012</t>
  </si>
  <si>
    <t>Reprodução de Documentos</t>
  </si>
  <si>
    <t>Telecomunições e Internet</t>
  </si>
  <si>
    <t>01.08.2012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</si>
  <si>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</si>
  <si>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</si>
  <si>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</si>
  <si>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</si>
  <si>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</si>
  <si>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</si>
  <si>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</si>
  <si>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</si>
  <si>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</si>
  <si>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</si>
  <si>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Serviços de Coleta de Lixo Hospitalar</t>
  </si>
  <si>
    <t>Serviços de Exames Laboratoriais</t>
  </si>
  <si>
    <t>Serviços de Laboratório - Terceiros</t>
  </si>
  <si>
    <t>15.02.2009</t>
  </si>
  <si>
    <t>11.04.2010</t>
  </si>
  <si>
    <t>Serviços de Reprodução de Documentos</t>
  </si>
  <si>
    <t>Telecomunicações (Internet)</t>
  </si>
  <si>
    <t>Serviços de Publicidade e Propaganda</t>
  </si>
  <si>
    <t>Serviços de Locações Diversas</t>
  </si>
  <si>
    <t>Seguros</t>
  </si>
  <si>
    <t>CNPJ</t>
  </si>
  <si>
    <t xml:space="preserve">TOTAL GERAL </t>
  </si>
  <si>
    <t>Serviços de Matriciamento</t>
  </si>
  <si>
    <t>A. S. O Medicina Ocupacional LTDA</t>
  </si>
  <si>
    <t>05.746.445/0001-39</t>
  </si>
  <si>
    <t>Bruno Holts Marinho Eireli</t>
  </si>
  <si>
    <t>33.191.027/0001-68</t>
  </si>
  <si>
    <t>Barbieri e Barbieri Serviços Médicos e Odontologicos LTDA</t>
  </si>
  <si>
    <t>20.138.305/0001-71</t>
  </si>
  <si>
    <t>Oftalmologia</t>
  </si>
  <si>
    <t>Mastologia/urologia</t>
  </si>
  <si>
    <t>Arte ET Labore Atividades Médicas</t>
  </si>
  <si>
    <t>Dermatologia</t>
  </si>
  <si>
    <t>30.580.398/000143</t>
  </si>
  <si>
    <t>AACN Serviços Médicos LTDA</t>
  </si>
  <si>
    <t>Cardiologia</t>
  </si>
  <si>
    <t>23.439.331/0001-28</t>
  </si>
  <si>
    <t>Audioseg Assessoria em Saude e Segurança do Trabalho LTDA - ME</t>
  </si>
  <si>
    <t>Fonoaudiologa</t>
  </si>
  <si>
    <t>14.618131/0001-41</t>
  </si>
  <si>
    <t>Centro Especialidades Itabera Eireli</t>
  </si>
  <si>
    <t>Cirurgia Geral</t>
  </si>
  <si>
    <t>10.900.651/001-91</t>
  </si>
  <si>
    <t>Laudo Schultz Junior Eireli</t>
  </si>
  <si>
    <t>Ortopedia</t>
  </si>
  <si>
    <t>26.084.937/0001-86</t>
  </si>
  <si>
    <t>Laboratorio Clinico São Lucas de Itapeva LTDA</t>
  </si>
  <si>
    <t>Laboratorio de Anatomo</t>
  </si>
  <si>
    <t>54.332.622/0001-46</t>
  </si>
  <si>
    <t>L.H. Serviços Cardiologicos LTDA</t>
  </si>
  <si>
    <t>12.363.392/0001-32</t>
  </si>
  <si>
    <t>Kathe do Rocio Grassi-ME</t>
  </si>
  <si>
    <t>Aculputura</t>
  </si>
  <si>
    <t>IMPA Clinica Médica LTDA ME</t>
  </si>
  <si>
    <t>Radiologia</t>
  </si>
  <si>
    <t>14.684.422/0001-38</t>
  </si>
  <si>
    <t>08.338.688/0001-26</t>
  </si>
  <si>
    <t>Heitor Anderson Prestes de Oliveira Itabera - ME</t>
  </si>
  <si>
    <t>Obstetricia</t>
  </si>
  <si>
    <t>05.385.008/0001-37</t>
  </si>
  <si>
    <t>Glasglow Serviços Médicos LTDA</t>
  </si>
  <si>
    <t>Proctologia</t>
  </si>
  <si>
    <t>09.446.189/0001-15</t>
  </si>
  <si>
    <t>Ginecologia e Obstetricia Itapeva LTDA</t>
  </si>
  <si>
    <t>09.625.777/0001-16</t>
  </si>
  <si>
    <t>F. T . Serviços Médicos</t>
  </si>
  <si>
    <t>08.827.942/0001-50</t>
  </si>
  <si>
    <t>ESAMI - Serviços de Saude LTDA</t>
  </si>
  <si>
    <t>06.373.184/0001-11</t>
  </si>
  <si>
    <t>Consultorio Neurologico de Itapeva S/S LTDA</t>
  </si>
  <si>
    <t>Neurologia</t>
  </si>
  <si>
    <t>05.414.006/0001-29</t>
  </si>
  <si>
    <t>Duarte e Duarte Serviços Médicos LTDA</t>
  </si>
  <si>
    <t>29.397.086/0001-10</t>
  </si>
  <si>
    <t>Endomedica  Clinica Médica Eireli</t>
  </si>
  <si>
    <t>Endocrinologia</t>
  </si>
  <si>
    <t>10273190/0001-74</t>
  </si>
  <si>
    <t>Cinica Nossa Senhora do Carmo de Itapeva LTDA</t>
  </si>
  <si>
    <t>06.946.849/0001-39</t>
  </si>
  <si>
    <t>Clinica Médica Pansardi</t>
  </si>
  <si>
    <t>Neurologia Pediatra</t>
  </si>
  <si>
    <t>090.627.48/0001-93</t>
  </si>
  <si>
    <t>Sabeh e Samaan Serviços Medicos LTDA</t>
  </si>
  <si>
    <t>19.882.344/0001-08</t>
  </si>
  <si>
    <t>Hematologia</t>
  </si>
  <si>
    <t>Oliveiras Serviços Médicos Itai LTDA</t>
  </si>
  <si>
    <t>34.134.224/0001-08</t>
  </si>
  <si>
    <t xml:space="preserve">Nogueira e Ferreira </t>
  </si>
  <si>
    <t>Reumatologia/Gastroclinica</t>
  </si>
  <si>
    <t>10.390.398/000-73</t>
  </si>
  <si>
    <t>Nephron Clinica Médica LTDA</t>
  </si>
  <si>
    <t>Nefrologia</t>
  </si>
  <si>
    <t>09.558.475/0001-72</t>
  </si>
  <si>
    <t>Miranda e Sadoco</t>
  </si>
  <si>
    <t>Otorrinolaringologia</t>
  </si>
  <si>
    <t>13.604.808/0001-20</t>
  </si>
  <si>
    <t>MGLH Diagnostico por Imagem Eireli</t>
  </si>
  <si>
    <t>31.574.898/0001-35</t>
  </si>
  <si>
    <t>MFF Clinica Médica Eireli - ME</t>
  </si>
  <si>
    <t>27.777.678/0001-31</t>
  </si>
  <si>
    <t>Medicalneuro Serviços Médicos Eireli</t>
  </si>
  <si>
    <t>34.283.361/0001-04</t>
  </si>
  <si>
    <t>Med Vale atendimento hospitalar LTDA - ME</t>
  </si>
  <si>
    <t>14.691.801/0001-55</t>
  </si>
  <si>
    <t>Luciana Aparecida de Almeida Oliveira</t>
  </si>
  <si>
    <t>Psicologia</t>
  </si>
  <si>
    <t>25.045.114/001-89</t>
  </si>
  <si>
    <t>M. I. de Lima Batista Vieira da Cruz Consultorio ME</t>
  </si>
  <si>
    <t>Cirurgia Vascular</t>
  </si>
  <si>
    <t>21.812.853/0001-06</t>
  </si>
  <si>
    <t>THR Medicos Associados LTDA</t>
  </si>
  <si>
    <t>25.053.121/0001-22</t>
  </si>
  <si>
    <t>Spazio K. E. T. - Clinica de olhos LTDA</t>
  </si>
  <si>
    <t>08.282.979/0001-40</t>
  </si>
  <si>
    <t>15.289.056/0001-85</t>
  </si>
  <si>
    <t>Sandra Pelichek Psicologia Clinica</t>
  </si>
  <si>
    <t>18.594.963/0001-26</t>
  </si>
  <si>
    <t>Zuliani Serviços Medicos Eireli</t>
  </si>
  <si>
    <t>Alergologia</t>
  </si>
  <si>
    <t>10.189.194/0001-79</t>
  </si>
  <si>
    <t>Clinica Imagem S/S LTDA - EPP</t>
  </si>
  <si>
    <t>01.493.937/0001-09</t>
  </si>
  <si>
    <t>Clinica Integrada de Anestesiologia e Cirurgia Plastica LTDA</t>
  </si>
  <si>
    <t>10.348.558/0001-16</t>
  </si>
  <si>
    <t>Cirurgia Plastica/Mastologia</t>
  </si>
  <si>
    <t>FH Ruzafa Junior Eireli</t>
  </si>
  <si>
    <t>27.959.007/0001-91</t>
  </si>
  <si>
    <t xml:space="preserve">WARELINE DO BRASIL DESENV </t>
  </si>
  <si>
    <t>71.613.996/0001-59</t>
  </si>
  <si>
    <t>SOFTMATIC SIST AUTOM DE INFORMATICA LTDA</t>
  </si>
  <si>
    <t>58.119.371/0001-77</t>
  </si>
  <si>
    <t>NEWS JAU INF E ASSES LTDA ME</t>
  </si>
  <si>
    <t>01.900.123/0001-41</t>
  </si>
  <si>
    <t>LOCAWEB SERVS DE INTERNET S S</t>
  </si>
  <si>
    <t>02.351.877/0001-52</t>
  </si>
  <si>
    <t>HINGRID DOS SANTOS OLIVEIRA ME</t>
  </si>
  <si>
    <t>26.511.833/0001-00</t>
  </si>
  <si>
    <t>Prestação de serviço de monitoramento eletrônico, através de sistema de alarme.</t>
  </si>
  <si>
    <t>UNIMED DE ITAPEVA COOP DE TRABALHO MEDICO</t>
  </si>
  <si>
    <t>66.916.305/0005-80</t>
  </si>
  <si>
    <t>PLANISA PLANEJAMENTO E ORG INSTIT SAUDE LTDA</t>
  </si>
  <si>
    <t>58.921.792/0001-17</t>
  </si>
  <si>
    <t>Prestação de serviços de consultoria de planejamento e organização de empresas de saúde</t>
  </si>
  <si>
    <t>BALDIM ASSIST TECNICA LTDA ME</t>
  </si>
  <si>
    <t>03.917.935/0001-25</t>
  </si>
  <si>
    <t>Locação de impressoras, manutenção e reposição de peças dos equipamentos</t>
  </si>
  <si>
    <t>PR TELECOMUNICACOES E INFORMATICA EIRELI ME</t>
  </si>
  <si>
    <t>09.054.075/0003-91</t>
  </si>
  <si>
    <t>Utilização de serviços de internet</t>
  </si>
  <si>
    <t xml:space="preserve">Neylor Cecchi (Ivo Vaz) </t>
  </si>
  <si>
    <t>Aluguel de imóvel para a instalação do arquivo morto da Unidade.</t>
  </si>
  <si>
    <t>037.141.148-31</t>
  </si>
  <si>
    <t>CHEIRO VERDE COM DE MAT RECICLAVEL AMBIENTAL LTDA</t>
  </si>
  <si>
    <t>06.003.515/0001-21</t>
  </si>
  <si>
    <t>Prestação de serviços de coleta, transporte, tratamento e destinação final de resíduos de serviço de saúde - RSS "A" "B" e "E"</t>
  </si>
  <si>
    <t>CITOPAR -CENTRO DE CITOLOGIA E PATOLOGIA PR LTDA</t>
  </si>
  <si>
    <t>72.448.400/0001-75</t>
  </si>
  <si>
    <t>Prestação de serviços para processamento de exames de Anatomia Patológica e Citopatológicos.</t>
  </si>
  <si>
    <t>J C COMUNICACAO MULTIMIDIA EIRELI</t>
  </si>
  <si>
    <t>32.836.274/0001-01</t>
  </si>
  <si>
    <t xml:space="preserve">Serviços  de Manutenção de Equipamentos </t>
  </si>
  <si>
    <t>YUKIKO FUGIHARA</t>
  </si>
  <si>
    <t>26.162.128/0001-45</t>
  </si>
  <si>
    <t>Prestação de serviço, licenciamento, fornecimento  e permissão de uso do sistema de ponto digital.</t>
  </si>
  <si>
    <t>CLIMAARC PREST DE SERV EM AR CONDICIONADO EIRELI</t>
  </si>
  <si>
    <t>32.828.984/0001-90</t>
  </si>
  <si>
    <t>Manutenção de equipamentos de ar condicionado</t>
  </si>
  <si>
    <t>STEMAC SA GRUPOS GERADORES</t>
  </si>
  <si>
    <t>92.753.268/0016-07</t>
  </si>
  <si>
    <t>ELEVADORES OTIS LTDA</t>
  </si>
  <si>
    <t>29.739.737/0041-08</t>
  </si>
  <si>
    <t>Serviço de manutenção preventiva e corretiva nos geradores.</t>
  </si>
  <si>
    <t>Serviço de manutenção do elevadores</t>
  </si>
  <si>
    <t>Serviços de Manutenção de Radiologia</t>
  </si>
  <si>
    <t>E PEOPLE SOLUCOES LTDA</t>
  </si>
  <si>
    <t>Licença de uso de Software destinado ao arquivamento de imagens e visualização radiológicas, bem como a prestação de serviços decorrentes de sua utilização</t>
  </si>
  <si>
    <t>03.693.940/0001-00</t>
  </si>
  <si>
    <t>CARDIO CLINICA ITAPEVA S C LTDA</t>
  </si>
  <si>
    <t>05.370.097/0001-48</t>
  </si>
  <si>
    <t>Serviços de Medicina do Trabalho</t>
  </si>
  <si>
    <t>Prestação de serviços de Medicina do Trabalho</t>
  </si>
  <si>
    <t>ESTERIMED ESTERILIZACAO E COM DE MAT MEDICO E HOSP</t>
  </si>
  <si>
    <t>62.094.503/0001-20</t>
  </si>
  <si>
    <t>Prestação de serviços de limpeza, desinfecção e esterilização por óxido de etileno de artigos médico-hospitalares.</t>
  </si>
  <si>
    <t>LIBERTY SEGUROS S A</t>
  </si>
  <si>
    <t>61.550.141/0001-72</t>
  </si>
  <si>
    <t>Seguro Predial do Arquivo</t>
  </si>
  <si>
    <t xml:space="preserve">Serviços de Fretes  e Carretos </t>
  </si>
  <si>
    <t>OLIVEIRA TODESCATTO TRANSPORTES LTDA</t>
  </si>
  <si>
    <t>26.545.793/0001-18</t>
  </si>
  <si>
    <t xml:space="preserve">Prestação de serviços de transporte de cargas e encomendas fracionadas. </t>
  </si>
  <si>
    <t>SAPRA LANDAUER SERV E ACESS E PROT RADIOL LTDA</t>
  </si>
  <si>
    <t xml:space="preserve">Serviços de Assessoria e monitoração pessoal por dosímetros </t>
  </si>
  <si>
    <t>50.429.810/0001-36</t>
  </si>
  <si>
    <t>SISPACK MEDICAL LTDA</t>
  </si>
  <si>
    <t>Verificar a resistência do esporo Geobacillus stearothermophilus ao agente esterilizante identificando possível falha do equipamento nos parâmetros apresentados.</t>
  </si>
  <si>
    <t xml:space="preserve">Serviços de Manutenção de telefonia </t>
  </si>
  <si>
    <t>TELEPARTS TELECOMUNICACOES SOROCABA LTDA</t>
  </si>
  <si>
    <t>02.960.232/0001-17</t>
  </si>
  <si>
    <t>TOKIO MARINE SEGURADORA SA</t>
  </si>
  <si>
    <t>33.164.021/0001-00</t>
  </si>
  <si>
    <t>PRIOM TECNOLOGIA EM EQUIPAMENTOS EIRELI</t>
  </si>
  <si>
    <t>11.619.992/0001-56</t>
  </si>
  <si>
    <t>Locação de Mesa cirúrgica.</t>
  </si>
  <si>
    <t>54.565.478/0001-98</t>
  </si>
  <si>
    <t>Seguro predial do Ambulatório</t>
  </si>
  <si>
    <t>Serviços de Assistência Técnica - PABX</t>
  </si>
  <si>
    <t xml:space="preserve">B C da Fonseca Servicços Medicos </t>
  </si>
  <si>
    <t>Ultrassonografia</t>
  </si>
  <si>
    <t>19.533.168/0001-90</t>
  </si>
  <si>
    <t>Servymed Serviços Médicos Itapeva LTDA</t>
  </si>
  <si>
    <t>TOTAL</t>
  </si>
  <si>
    <t>Locação de Software conect/w, desenvolvimento, implantação, instalação e suporte.</t>
  </si>
  <si>
    <t>Prestação de Sserviços suporte técnicos nos servidores.</t>
  </si>
  <si>
    <t>Prestação de serviço de software folha de pagamento.</t>
  </si>
  <si>
    <t>Prestação de serviço de hospedagem do site.</t>
  </si>
  <si>
    <t>Prestação de Serviços lavanderia.</t>
  </si>
  <si>
    <t xml:space="preserve">Serviços de Publicidade </t>
  </si>
  <si>
    <t>RELAÇÃO DE CONTRATOS  EM 2020</t>
  </si>
  <si>
    <t xml:space="preserve">Blanche Dermatologia </t>
  </si>
  <si>
    <t>31.567.734/0001-80</t>
  </si>
  <si>
    <t>Hidroquimica - Laboratório e Serviços de Controle e Qualidade de Águas LTDA</t>
  </si>
  <si>
    <t>10.613.946/0001-87</t>
  </si>
  <si>
    <t>Prestação de Serviços de analises Físico Químicas e Bacteriológicas</t>
  </si>
  <si>
    <t>TECHNOLASER CARTUCHOS LTDA ME</t>
  </si>
  <si>
    <t>05.978.864/0001-04</t>
  </si>
  <si>
    <t>CINTIA ALBUQUERQUE ZAMBIANCO</t>
  </si>
  <si>
    <t>36.997.142/0001-12</t>
  </si>
  <si>
    <t>Prestação serviços médicos em Matriciamento</t>
  </si>
  <si>
    <t>MOTTANET TI SERV DE TECNOLOGIA DA INFORMAÇÃO</t>
  </si>
  <si>
    <t>08.832.050/0001-47</t>
  </si>
  <si>
    <t>Seguro de Vida em Grupo</t>
  </si>
  <si>
    <t>27.220.921/0001-16</t>
  </si>
  <si>
    <t>PLANISA TECH CONSULTORIA</t>
  </si>
  <si>
    <t>CIENLAB ANALISES CLINICAS</t>
  </si>
  <si>
    <t>21.147.495/0001-56</t>
  </si>
  <si>
    <t xml:space="preserve">SERVIÇOS DE LABORATÓRIO DE ANALISES CLINICAS E PATOLÓGICAS </t>
  </si>
  <si>
    <t xml:space="preserve">Instituto do Cerebro de Sorocaba </t>
  </si>
  <si>
    <t>02.802.099/0001-70</t>
  </si>
  <si>
    <t>Caetano Oftalmologia Ltda</t>
  </si>
  <si>
    <t>32.396.642/0001-48</t>
  </si>
</sst>
</file>

<file path=xl/styles.xml><?xml version="1.0" encoding="utf-8"?>
<styleSheet xmlns="http://schemas.openxmlformats.org/spreadsheetml/2006/main">
  <numFmts count="3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dd/mm/yy;@"/>
    <numFmt numFmtId="185" formatCode="[$-416]dddd\,\ d&quot; de &quot;mmmm&quot; de &quot;yyyy"/>
    <numFmt numFmtId="186" formatCode="&quot;R$&quot;\ #,##0.00"/>
    <numFmt numFmtId="187" formatCode="0.0"/>
    <numFmt numFmtId="188" formatCode="&quot;R$&quot;\ #,##0.0"/>
    <numFmt numFmtId="189" formatCode="#,##0.0"/>
    <numFmt numFmtId="190" formatCode="&quot;Sim&quot;;&quot;Sim&quot;;&quot;Não&quot;"/>
    <numFmt numFmtId="191" formatCode="&quot;Verdadeiro&quot;;&quot;Verdadeiro&quot;;&quot;Falso&quot;"/>
    <numFmt numFmtId="192" formatCode="&quot;Ativado&quot;;&quot;Ativado&quot;;&quot;Desativado&quot;"/>
    <numFmt numFmtId="193" formatCode="[$€-2]\ #,##0.00_);[Red]\([$€-2]\ #,##0.00\)"/>
    <numFmt numFmtId="194" formatCode="&quot;Ativar&quot;;&quot;Ativar&quot;;&quot;Desativar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u val="single"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0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sz val="9"/>
      <color theme="1"/>
      <name val="Calibri"/>
      <family val="2"/>
    </font>
    <font>
      <b/>
      <u val="single"/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u val="single"/>
      <sz val="14"/>
      <color theme="1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206">
    <xf numFmtId="0" fontId="0" fillId="0" borderId="0" xfId="0" applyFont="1" applyAlignment="1">
      <alignment/>
    </xf>
    <xf numFmtId="184" fontId="55" fillId="0" borderId="0" xfId="0" applyNumberFormat="1" applyFont="1" applyAlignment="1">
      <alignment wrapText="1"/>
    </xf>
    <xf numFmtId="184" fontId="55" fillId="0" borderId="0" xfId="0" applyNumberFormat="1" applyFont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184" fontId="55" fillId="0" borderId="10" xfId="0" applyNumberFormat="1" applyFont="1" applyFill="1" applyBorder="1" applyAlignment="1">
      <alignment wrapText="1"/>
    </xf>
    <xf numFmtId="0" fontId="55" fillId="0" borderId="10" xfId="0" applyFont="1" applyFill="1" applyBorder="1" applyAlignment="1">
      <alignment wrapText="1"/>
    </xf>
    <xf numFmtId="0" fontId="55" fillId="0" borderId="0" xfId="0" applyFont="1" applyAlignment="1">
      <alignment wrapText="1"/>
    </xf>
    <xf numFmtId="0" fontId="55" fillId="0" borderId="0" xfId="0" applyFont="1" applyAlignment="1">
      <alignment/>
    </xf>
    <xf numFmtId="43" fontId="55" fillId="0" borderId="0" xfId="56" applyFont="1" applyAlignment="1">
      <alignment/>
    </xf>
    <xf numFmtId="0" fontId="55" fillId="0" borderId="0" xfId="0" applyNumberFormat="1" applyFont="1" applyAlignment="1">
      <alignment horizontal="left"/>
    </xf>
    <xf numFmtId="43" fontId="55" fillId="0" borderId="0" xfId="56" applyFont="1" applyFill="1" applyAlignment="1">
      <alignment horizontal="center"/>
    </xf>
    <xf numFmtId="0" fontId="56" fillId="0" borderId="0" xfId="0" applyFont="1" applyAlignment="1">
      <alignment/>
    </xf>
    <xf numFmtId="184" fontId="55" fillId="0" borderId="0" xfId="0" applyNumberFormat="1" applyFont="1" applyFill="1" applyBorder="1" applyAlignment="1">
      <alignment wrapText="1"/>
    </xf>
    <xf numFmtId="0" fontId="55" fillId="0" borderId="0" xfId="0" applyFont="1" applyFill="1" applyBorder="1" applyAlignment="1">
      <alignment wrapText="1"/>
    </xf>
    <xf numFmtId="0" fontId="57" fillId="0" borderId="0" xfId="0" applyFont="1" applyFill="1" applyBorder="1" applyAlignment="1">
      <alignment/>
    </xf>
    <xf numFmtId="0" fontId="57" fillId="0" borderId="10" xfId="0" applyFont="1" applyFill="1" applyBorder="1" applyAlignment="1">
      <alignment/>
    </xf>
    <xf numFmtId="0" fontId="56" fillId="0" borderId="0" xfId="0" applyFont="1" applyFill="1" applyBorder="1" applyAlignment="1">
      <alignment wrapText="1"/>
    </xf>
    <xf numFmtId="0" fontId="58" fillId="0" borderId="0" xfId="0" applyFont="1" applyAlignment="1">
      <alignment horizontal="left"/>
    </xf>
    <xf numFmtId="43" fontId="58" fillId="0" borderId="0" xfId="56" applyFont="1" applyAlignment="1">
      <alignment horizontal="left"/>
    </xf>
    <xf numFmtId="0" fontId="55" fillId="0" borderId="0" xfId="0" applyFont="1" applyBorder="1" applyAlignment="1">
      <alignment/>
    </xf>
    <xf numFmtId="184" fontId="55" fillId="0" borderId="11" xfId="0" applyNumberFormat="1" applyFont="1" applyFill="1" applyBorder="1" applyAlignment="1">
      <alignment wrapText="1"/>
    </xf>
    <xf numFmtId="0" fontId="55" fillId="0" borderId="0" xfId="0" applyFont="1" applyFill="1" applyBorder="1" applyAlignment="1">
      <alignment/>
    </xf>
    <xf numFmtId="43" fontId="58" fillId="0" borderId="0" xfId="0" applyNumberFormat="1" applyFont="1" applyAlignment="1">
      <alignment horizontal="left"/>
    </xf>
    <xf numFmtId="0" fontId="25" fillId="0" borderId="0" xfId="0" applyFont="1" applyFill="1" applyAlignment="1">
      <alignment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Alignment="1">
      <alignment vertical="center"/>
    </xf>
    <xf numFmtId="0" fontId="57" fillId="0" borderId="0" xfId="0" applyFont="1" applyAlignment="1">
      <alignment/>
    </xf>
    <xf numFmtId="0" fontId="57" fillId="0" borderId="0" xfId="0" applyFont="1" applyBorder="1" applyAlignment="1">
      <alignment/>
    </xf>
    <xf numFmtId="0" fontId="55" fillId="0" borderId="0" xfId="0" applyFont="1" applyAlignment="1">
      <alignment vertical="center"/>
    </xf>
    <xf numFmtId="0" fontId="59" fillId="7" borderId="10" xfId="0" applyFont="1" applyFill="1" applyBorder="1" applyAlignment="1">
      <alignment horizontal="center"/>
    </xf>
    <xf numFmtId="0" fontId="59" fillId="7" borderId="10" xfId="0" applyFont="1" applyFill="1" applyBorder="1" applyAlignment="1">
      <alignment horizontal="center" wrapText="1"/>
    </xf>
    <xf numFmtId="183" fontId="60" fillId="7" borderId="10" xfId="47" applyFont="1" applyFill="1" applyBorder="1" applyAlignment="1">
      <alignment horizontal="center"/>
    </xf>
    <xf numFmtId="0" fontId="59" fillId="7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  <xf numFmtId="43" fontId="0" fillId="0" borderId="0" xfId="56" applyFont="1" applyAlignment="1">
      <alignment/>
    </xf>
    <xf numFmtId="43" fontId="0" fillId="0" borderId="0" xfId="56" applyFont="1" applyFill="1" applyAlignment="1">
      <alignment horizontal="center"/>
    </xf>
    <xf numFmtId="0" fontId="54" fillId="0" borderId="0" xfId="0" applyFont="1" applyAlignment="1">
      <alignment/>
    </xf>
    <xf numFmtId="184" fontId="59" fillId="7" borderId="10" xfId="0" applyNumberFormat="1" applyFont="1" applyFill="1" applyBorder="1" applyAlignment="1">
      <alignment horizontal="center" vertical="center" wrapText="1"/>
    </xf>
    <xf numFmtId="0" fontId="59" fillId="7" borderId="10" xfId="0" applyNumberFormat="1" applyFont="1" applyFill="1" applyBorder="1" applyAlignment="1">
      <alignment horizontal="center" vertical="center" wrapText="1"/>
    </xf>
    <xf numFmtId="43" fontId="59" fillId="19" borderId="12" xfId="56" applyFont="1" applyFill="1" applyBorder="1" applyAlignment="1">
      <alignment horizontal="center" vertical="center" wrapText="1"/>
    </xf>
    <xf numFmtId="43" fontId="59" fillId="7" borderId="12" xfId="56" applyFont="1" applyFill="1" applyBorder="1" applyAlignment="1">
      <alignment horizontal="center" vertical="center" wrapText="1"/>
    </xf>
    <xf numFmtId="184" fontId="61" fillId="0" borderId="10" xfId="0" applyNumberFormat="1" applyFont="1" applyFill="1" applyBorder="1" applyAlignment="1">
      <alignment wrapText="1"/>
    </xf>
    <xf numFmtId="0" fontId="61" fillId="33" borderId="10" xfId="0" applyFont="1" applyFill="1" applyBorder="1" applyAlignment="1">
      <alignment vertical="center" wrapText="1"/>
    </xf>
    <xf numFmtId="43" fontId="61" fillId="33" borderId="10" xfId="56" applyFont="1" applyFill="1" applyBorder="1" applyAlignment="1">
      <alignment vertical="center" wrapText="1"/>
    </xf>
    <xf numFmtId="43" fontId="29" fillId="33" borderId="10" xfId="56" applyFont="1" applyFill="1" applyBorder="1" applyAlignment="1">
      <alignment vertical="center" wrapText="1"/>
    </xf>
    <xf numFmtId="43" fontId="29" fillId="0" borderId="10" xfId="56" applyFont="1" applyFill="1" applyBorder="1" applyAlignment="1">
      <alignment vertical="center" wrapText="1"/>
    </xf>
    <xf numFmtId="43" fontId="29" fillId="0" borderId="10" xfId="56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left" vertical="center" wrapText="1"/>
    </xf>
    <xf numFmtId="0" fontId="29" fillId="33" borderId="10" xfId="0" applyFont="1" applyFill="1" applyBorder="1" applyAlignment="1">
      <alignment vertical="center" wrapText="1"/>
    </xf>
    <xf numFmtId="43" fontId="29" fillId="33" borderId="10" xfId="56" applyFont="1" applyFill="1" applyBorder="1" applyAlignment="1">
      <alignment horizontal="center" vertical="center" wrapText="1"/>
    </xf>
    <xf numFmtId="43" fontId="30" fillId="33" borderId="10" xfId="56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left" vertical="center" wrapText="1"/>
    </xf>
    <xf numFmtId="0" fontId="61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43" fontId="61" fillId="0" borderId="10" xfId="56" applyFont="1" applyFill="1" applyBorder="1" applyAlignment="1">
      <alignment horizontal="center" vertical="center" wrapText="1"/>
    </xf>
    <xf numFmtId="43" fontId="60" fillId="0" borderId="10" xfId="56" applyFont="1" applyFill="1" applyBorder="1" applyAlignment="1">
      <alignment horizontal="center" vertical="center" wrapText="1"/>
    </xf>
    <xf numFmtId="184" fontId="61" fillId="7" borderId="10" xfId="0" applyNumberFormat="1" applyFont="1" applyFill="1" applyBorder="1" applyAlignment="1">
      <alignment wrapText="1"/>
    </xf>
    <xf numFmtId="0" fontId="60" fillId="7" borderId="10" xfId="0" applyFont="1" applyFill="1" applyBorder="1" applyAlignment="1">
      <alignment wrapText="1"/>
    </xf>
    <xf numFmtId="0" fontId="61" fillId="7" borderId="10" xfId="0" applyNumberFormat="1" applyFont="1" applyFill="1" applyBorder="1" applyAlignment="1">
      <alignment horizontal="left" wrapText="1"/>
    </xf>
    <xf numFmtId="43" fontId="61" fillId="7" borderId="10" xfId="0" applyNumberFormat="1" applyFont="1" applyFill="1" applyBorder="1" applyAlignment="1">
      <alignment wrapText="1"/>
    </xf>
    <xf numFmtId="43" fontId="60" fillId="7" borderId="10" xfId="56" applyFont="1" applyFill="1" applyBorder="1" applyAlignment="1">
      <alignment wrapText="1"/>
    </xf>
    <xf numFmtId="43" fontId="60" fillId="7" borderId="10" xfId="0" applyNumberFormat="1" applyFont="1" applyFill="1" applyBorder="1" applyAlignment="1">
      <alignment wrapText="1"/>
    </xf>
    <xf numFmtId="0" fontId="60" fillId="7" borderId="13" xfId="0" applyFont="1" applyFill="1" applyBorder="1" applyAlignment="1">
      <alignment wrapText="1"/>
    </xf>
    <xf numFmtId="0" fontId="60" fillId="0" borderId="0" xfId="0" applyFont="1" applyFill="1" applyBorder="1" applyAlignment="1">
      <alignment wrapText="1"/>
    </xf>
    <xf numFmtId="0" fontId="61" fillId="0" borderId="0" xfId="0" applyNumberFormat="1" applyFont="1" applyFill="1" applyBorder="1" applyAlignment="1">
      <alignment horizontal="left" wrapText="1"/>
    </xf>
    <xf numFmtId="43" fontId="61" fillId="0" borderId="0" xfId="0" applyNumberFormat="1" applyFont="1" applyFill="1" applyBorder="1" applyAlignment="1">
      <alignment wrapText="1"/>
    </xf>
    <xf numFmtId="43" fontId="60" fillId="0" borderId="0" xfId="56" applyFont="1" applyFill="1" applyBorder="1" applyAlignment="1">
      <alignment wrapText="1"/>
    </xf>
    <xf numFmtId="43" fontId="60" fillId="0" borderId="0" xfId="0" applyNumberFormat="1" applyFont="1" applyFill="1" applyBorder="1" applyAlignment="1">
      <alignment wrapText="1"/>
    </xf>
    <xf numFmtId="184" fontId="61" fillId="7" borderId="13" xfId="0" applyNumberFormat="1" applyFont="1" applyFill="1" applyBorder="1" applyAlignment="1">
      <alignment wrapText="1"/>
    </xf>
    <xf numFmtId="184" fontId="61" fillId="7" borderId="14" xfId="0" applyNumberFormat="1" applyFont="1" applyFill="1" applyBorder="1" applyAlignment="1">
      <alignment wrapText="1"/>
    </xf>
    <xf numFmtId="43" fontId="61" fillId="0" borderId="10" xfId="56" applyFont="1" applyFill="1" applyBorder="1" applyAlignment="1">
      <alignment vertical="center" wrapText="1"/>
    </xf>
    <xf numFmtId="43" fontId="29" fillId="0" borderId="12" xfId="56" applyFont="1" applyFill="1" applyBorder="1" applyAlignment="1">
      <alignment horizontal="center" vertical="center"/>
    </xf>
    <xf numFmtId="43" fontId="29" fillId="0" borderId="10" xfId="56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vertical="center" wrapText="1"/>
    </xf>
    <xf numFmtId="43" fontId="61" fillId="0" borderId="10" xfId="56" applyFont="1" applyFill="1" applyBorder="1" applyAlignment="1">
      <alignment horizontal="left" vertical="center" wrapText="1"/>
    </xf>
    <xf numFmtId="184" fontId="29" fillId="0" borderId="10" xfId="0" applyNumberFormat="1" applyFont="1" applyFill="1" applyBorder="1" applyAlignment="1">
      <alignment vertical="center" wrapText="1"/>
    </xf>
    <xf numFmtId="43" fontId="61" fillId="0" borderId="10" xfId="56" applyFont="1" applyFill="1" applyBorder="1" applyAlignment="1">
      <alignment horizontal="center" vertical="center"/>
    </xf>
    <xf numFmtId="43" fontId="61" fillId="0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/>
    </xf>
    <xf numFmtId="2" fontId="29" fillId="0" borderId="10" xfId="56" applyNumberFormat="1" applyFont="1" applyFill="1" applyBorder="1" applyAlignment="1">
      <alignment horizontal="center" vertical="center"/>
    </xf>
    <xf numFmtId="184" fontId="61" fillId="0" borderId="15" xfId="0" applyNumberFormat="1" applyFont="1" applyFill="1" applyBorder="1" applyAlignment="1">
      <alignment wrapText="1"/>
    </xf>
    <xf numFmtId="184" fontId="61" fillId="0" borderId="0" xfId="0" applyNumberFormat="1" applyFont="1" applyFill="1" applyBorder="1" applyAlignment="1">
      <alignment wrapText="1"/>
    </xf>
    <xf numFmtId="43" fontId="61" fillId="0" borderId="0" xfId="56" applyFont="1" applyFill="1" applyBorder="1" applyAlignment="1">
      <alignment wrapText="1"/>
    </xf>
    <xf numFmtId="43" fontId="60" fillId="7" borderId="10" xfId="56" applyFont="1" applyFill="1" applyBorder="1" applyAlignment="1">
      <alignment vertical="center" wrapText="1"/>
    </xf>
    <xf numFmtId="0" fontId="61" fillId="0" borderId="10" xfId="0" applyNumberFormat="1" applyFont="1" applyFill="1" applyBorder="1" applyAlignment="1">
      <alignment horizontal="left" vertical="center" wrapText="1"/>
    </xf>
    <xf numFmtId="43" fontId="61" fillId="0" borderId="10" xfId="0" applyNumberFormat="1" applyFont="1" applyFill="1" applyBorder="1" applyAlignment="1">
      <alignment vertical="center" wrapText="1"/>
    </xf>
    <xf numFmtId="43" fontId="60" fillId="7" borderId="10" xfId="0" applyNumberFormat="1" applyFont="1" applyFill="1" applyBorder="1" applyAlignment="1">
      <alignment vertical="center" wrapText="1"/>
    </xf>
    <xf numFmtId="0" fontId="61" fillId="0" borderId="10" xfId="0" applyNumberFormat="1" applyFont="1" applyFill="1" applyBorder="1" applyAlignment="1">
      <alignment horizontal="left" wrapText="1"/>
    </xf>
    <xf numFmtId="43" fontId="61" fillId="0" borderId="10" xfId="0" applyNumberFormat="1" applyFont="1" applyFill="1" applyBorder="1" applyAlignment="1">
      <alignment wrapText="1"/>
    </xf>
    <xf numFmtId="0" fontId="61" fillId="0" borderId="10" xfId="0" applyFont="1" applyBorder="1" applyAlignment="1">
      <alignment wrapText="1"/>
    </xf>
    <xf numFmtId="0" fontId="61" fillId="0" borderId="10" xfId="0" applyFont="1" applyFill="1" applyBorder="1" applyAlignment="1">
      <alignment wrapText="1"/>
    </xf>
    <xf numFmtId="0" fontId="29" fillId="33" borderId="10" xfId="0" applyFont="1" applyFill="1" applyBorder="1" applyAlignment="1">
      <alignment horizontal="left" vertical="center" wrapText="1"/>
    </xf>
    <xf numFmtId="2" fontId="61" fillId="33" borderId="10" xfId="56" applyNumberFormat="1" applyFont="1" applyFill="1" applyBorder="1" applyAlignment="1">
      <alignment horizontal="center" vertical="center" wrapText="1"/>
    </xf>
    <xf numFmtId="2" fontId="29" fillId="33" borderId="10" xfId="56" applyNumberFormat="1" applyFont="1" applyFill="1" applyBorder="1" applyAlignment="1">
      <alignment horizontal="center" vertical="center" wrapText="1"/>
    </xf>
    <xf numFmtId="2" fontId="61" fillId="0" borderId="10" xfId="56" applyNumberFormat="1" applyFont="1" applyFill="1" applyBorder="1" applyAlignment="1">
      <alignment horizontal="center" vertical="center" wrapText="1"/>
    </xf>
    <xf numFmtId="2" fontId="29" fillId="0" borderId="10" xfId="56" applyNumberFormat="1" applyFont="1" applyFill="1" applyBorder="1" applyAlignment="1">
      <alignment horizontal="center" vertical="center" wrapText="1"/>
    </xf>
    <xf numFmtId="0" fontId="61" fillId="7" borderId="10" xfId="0" applyFont="1" applyFill="1" applyBorder="1" applyAlignment="1">
      <alignment wrapText="1"/>
    </xf>
    <xf numFmtId="43" fontId="60" fillId="7" borderId="10" xfId="56" applyFont="1" applyFill="1" applyBorder="1" applyAlignment="1">
      <alignment horizontal="center" wrapText="1"/>
    </xf>
    <xf numFmtId="184" fontId="61" fillId="7" borderId="15" xfId="0" applyNumberFormat="1" applyFont="1" applyFill="1" applyBorder="1" applyAlignment="1">
      <alignment wrapText="1"/>
    </xf>
    <xf numFmtId="184" fontId="61" fillId="7" borderId="0" xfId="0" applyNumberFormat="1" applyFont="1" applyFill="1" applyBorder="1" applyAlignment="1">
      <alignment wrapText="1"/>
    </xf>
    <xf numFmtId="0" fontId="61" fillId="0" borderId="0" xfId="0" applyFont="1" applyFill="1" applyBorder="1" applyAlignment="1">
      <alignment wrapText="1"/>
    </xf>
    <xf numFmtId="43" fontId="60" fillId="0" borderId="0" xfId="56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0" fontId="61" fillId="0" borderId="15" xfId="0" applyFont="1" applyFill="1" applyBorder="1" applyAlignment="1">
      <alignment wrapText="1"/>
    </xf>
    <xf numFmtId="43" fontId="61" fillId="33" borderId="10" xfId="56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wrapText="1"/>
    </xf>
    <xf numFmtId="0" fontId="60" fillId="0" borderId="16" xfId="0" applyFont="1" applyFill="1" applyBorder="1" applyAlignment="1">
      <alignment wrapText="1"/>
    </xf>
    <xf numFmtId="0" fontId="61" fillId="0" borderId="17" xfId="0" applyNumberFormat="1" applyFont="1" applyFill="1" applyBorder="1" applyAlignment="1">
      <alignment horizontal="left" wrapText="1"/>
    </xf>
    <xf numFmtId="0" fontId="61" fillId="0" borderId="17" xfId="0" applyFont="1" applyFill="1" applyBorder="1" applyAlignment="1">
      <alignment wrapText="1"/>
    </xf>
    <xf numFmtId="43" fontId="60" fillId="0" borderId="17" xfId="56" applyFont="1" applyFill="1" applyBorder="1" applyAlignment="1">
      <alignment wrapText="1"/>
    </xf>
    <xf numFmtId="43" fontId="60" fillId="0" borderId="17" xfId="0" applyNumberFormat="1" applyFont="1" applyFill="1" applyBorder="1" applyAlignment="1">
      <alignment wrapText="1"/>
    </xf>
    <xf numFmtId="0" fontId="61" fillId="0" borderId="10" xfId="0" applyFont="1" applyFill="1" applyBorder="1" applyAlignment="1">
      <alignment horizontal="center" wrapText="1"/>
    </xf>
    <xf numFmtId="184" fontId="61" fillId="0" borderId="10" xfId="0" applyNumberFormat="1" applyFont="1" applyBorder="1" applyAlignment="1">
      <alignment wrapText="1"/>
    </xf>
    <xf numFmtId="184" fontId="61" fillId="34" borderId="10" xfId="0" applyNumberFormat="1" applyFont="1" applyFill="1" applyBorder="1" applyAlignment="1">
      <alignment wrapText="1"/>
    </xf>
    <xf numFmtId="0" fontId="61" fillId="33" borderId="10" xfId="0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>
      <alignment horizontal="center" vertical="center" wrapText="1"/>
    </xf>
    <xf numFmtId="43" fontId="29" fillId="33" borderId="10" xfId="56" applyFont="1" applyFill="1" applyBorder="1" applyAlignment="1">
      <alignment horizontal="center" vertical="center"/>
    </xf>
    <xf numFmtId="0" fontId="60" fillId="7" borderId="10" xfId="0" applyFont="1" applyFill="1" applyBorder="1" applyAlignment="1">
      <alignment/>
    </xf>
    <xf numFmtId="0" fontId="61" fillId="7" borderId="10" xfId="0" applyNumberFormat="1" applyFont="1" applyFill="1" applyBorder="1" applyAlignment="1">
      <alignment horizontal="left"/>
    </xf>
    <xf numFmtId="43" fontId="60" fillId="7" borderId="10" xfId="56" applyFont="1" applyFill="1" applyBorder="1" applyAlignment="1">
      <alignment/>
    </xf>
    <xf numFmtId="0" fontId="59" fillId="0" borderId="15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43" fontId="59" fillId="0" borderId="0" xfId="56" applyFont="1" applyFill="1" applyBorder="1" applyAlignment="1">
      <alignment/>
    </xf>
    <xf numFmtId="184" fontId="61" fillId="7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horizontal="center" vertical="center"/>
    </xf>
    <xf numFmtId="184" fontId="29" fillId="33" borderId="10" xfId="0" applyNumberFormat="1" applyFont="1" applyFill="1" applyBorder="1" applyAlignment="1">
      <alignment vertical="center" wrapText="1"/>
    </xf>
    <xf numFmtId="43" fontId="61" fillId="0" borderId="10" xfId="0" applyNumberFormat="1" applyFont="1" applyFill="1" applyBorder="1" applyAlignment="1">
      <alignment vertical="center"/>
    </xf>
    <xf numFmtId="43" fontId="61" fillId="33" borderId="10" xfId="56" applyFont="1" applyFill="1" applyBorder="1" applyAlignment="1">
      <alignment horizontal="center" vertical="center"/>
    </xf>
    <xf numFmtId="43" fontId="60" fillId="7" borderId="10" xfId="0" applyNumberFormat="1" applyFont="1" applyFill="1" applyBorder="1" applyAlignment="1">
      <alignment vertical="center"/>
    </xf>
    <xf numFmtId="184" fontId="61" fillId="0" borderId="10" xfId="0" applyNumberFormat="1" applyFont="1" applyFill="1" applyBorder="1" applyAlignment="1">
      <alignment/>
    </xf>
    <xf numFmtId="43" fontId="60" fillId="7" borderId="10" xfId="56" applyFont="1" applyFill="1" applyBorder="1" applyAlignment="1">
      <alignment/>
    </xf>
    <xf numFmtId="43" fontId="60" fillId="7" borderId="10" xfId="0" applyNumberFormat="1" applyFont="1" applyFill="1" applyBorder="1" applyAlignment="1">
      <alignment horizontal="center"/>
    </xf>
    <xf numFmtId="184" fontId="61" fillId="0" borderId="10" xfId="0" applyNumberFormat="1" applyFont="1" applyBorder="1" applyAlignment="1">
      <alignment/>
    </xf>
    <xf numFmtId="43" fontId="30" fillId="7" borderId="10" xfId="56" applyFont="1" applyFill="1" applyBorder="1" applyAlignment="1">
      <alignment/>
    </xf>
    <xf numFmtId="184" fontId="61" fillId="0" borderId="0" xfId="0" applyNumberFormat="1" applyFont="1" applyAlignment="1">
      <alignment wrapText="1"/>
    </xf>
    <xf numFmtId="184" fontId="61" fillId="0" borderId="0" xfId="0" applyNumberFormat="1" applyFont="1" applyAlignment="1">
      <alignment/>
    </xf>
    <xf numFmtId="0" fontId="29" fillId="0" borderId="10" xfId="0" applyFont="1" applyFill="1" applyBorder="1" applyAlignment="1">
      <alignment vertical="center"/>
    </xf>
    <xf numFmtId="0" fontId="61" fillId="33" borderId="10" xfId="0" applyFont="1" applyFill="1" applyBorder="1" applyAlignment="1">
      <alignment wrapText="1"/>
    </xf>
    <xf numFmtId="0" fontId="61" fillId="33" borderId="10" xfId="0" applyNumberFormat="1" applyFont="1" applyFill="1" applyBorder="1" applyAlignment="1">
      <alignment horizontal="center" vertical="center" wrapText="1"/>
    </xf>
    <xf numFmtId="43" fontId="61" fillId="33" borderId="10" xfId="0" applyNumberFormat="1" applyFont="1" applyFill="1" applyBorder="1" applyAlignment="1">
      <alignment horizontal="center" vertical="center" wrapText="1"/>
    </xf>
    <xf numFmtId="0" fontId="61" fillId="0" borderId="12" xfId="0" applyNumberFormat="1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43" fontId="29" fillId="0" borderId="10" xfId="0" applyNumberFormat="1" applyFont="1" applyFill="1" applyBorder="1" applyAlignment="1">
      <alignment horizontal="center" vertical="center"/>
    </xf>
    <xf numFmtId="0" fontId="61" fillId="0" borderId="10" xfId="0" applyNumberFormat="1" applyFont="1" applyFill="1" applyBorder="1" applyAlignment="1">
      <alignment horizontal="center" vertical="center"/>
    </xf>
    <xf numFmtId="0" fontId="61" fillId="0" borderId="0" xfId="0" applyNumberFormat="1" applyFont="1" applyFill="1" applyBorder="1" applyAlignment="1">
      <alignment horizontal="center" vertical="center"/>
    </xf>
    <xf numFmtId="0" fontId="61" fillId="0" borderId="0" xfId="0" applyNumberFormat="1" applyFont="1" applyFill="1" applyAlignment="1">
      <alignment horizontal="center" vertical="center"/>
    </xf>
    <xf numFmtId="43" fontId="61" fillId="0" borderId="10" xfId="0" applyNumberFormat="1" applyFont="1" applyFill="1" applyBorder="1" applyAlignment="1">
      <alignment horizontal="center" vertical="center" wrapText="1"/>
    </xf>
    <xf numFmtId="0" fontId="61" fillId="0" borderId="10" xfId="0" applyNumberFormat="1" applyFont="1" applyFill="1" applyBorder="1" applyAlignment="1">
      <alignment vertical="center" wrapText="1"/>
    </xf>
    <xf numFmtId="0" fontId="61" fillId="0" borderId="0" xfId="0" applyFont="1" applyFill="1" applyAlignment="1">
      <alignment horizontal="center" vertical="center"/>
    </xf>
    <xf numFmtId="0" fontId="29" fillId="0" borderId="10" xfId="0" applyFont="1" applyFill="1" applyBorder="1" applyAlignment="1">
      <alignment horizontal="left" vertical="center" wrapText="1"/>
    </xf>
    <xf numFmtId="43" fontId="60" fillId="0" borderId="0" xfId="0" applyNumberFormat="1" applyFont="1" applyFill="1" applyBorder="1" applyAlignment="1">
      <alignment horizontal="center" wrapText="1"/>
    </xf>
    <xf numFmtId="0" fontId="59" fillId="0" borderId="15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/>
    </xf>
    <xf numFmtId="0" fontId="61" fillId="0" borderId="0" xfId="0" applyNumberFormat="1" applyFont="1" applyFill="1" applyBorder="1" applyAlignment="1">
      <alignment horizontal="left"/>
    </xf>
    <xf numFmtId="43" fontId="60" fillId="0" borderId="0" xfId="56" applyFont="1" applyFill="1" applyBorder="1" applyAlignment="1">
      <alignment/>
    </xf>
    <xf numFmtId="184" fontId="61" fillId="0" borderId="0" xfId="0" applyNumberFormat="1" applyFont="1" applyFill="1" applyBorder="1" applyAlignment="1">
      <alignment/>
    </xf>
    <xf numFmtId="43" fontId="60" fillId="0" borderId="0" xfId="0" applyNumberFormat="1" applyFont="1" applyFill="1" applyBorder="1" applyAlignment="1">
      <alignment horizontal="center"/>
    </xf>
    <xf numFmtId="43" fontId="60" fillId="0" borderId="0" xfId="56" applyFont="1" applyFill="1" applyBorder="1" applyAlignment="1">
      <alignment/>
    </xf>
    <xf numFmtId="184" fontId="29" fillId="0" borderId="10" xfId="0" applyNumberFormat="1" applyFont="1" applyFill="1" applyBorder="1" applyAlignment="1">
      <alignment horizontal="left" vertical="center"/>
    </xf>
    <xf numFmtId="184" fontId="29" fillId="33" borderId="10" xfId="0" applyNumberFormat="1" applyFont="1" applyFill="1" applyBorder="1" applyAlignment="1">
      <alignment horizontal="left" vertical="center" wrapText="1"/>
    </xf>
    <xf numFmtId="43" fontId="30" fillId="0" borderId="0" xfId="56" applyFont="1" applyFill="1" applyBorder="1" applyAlignment="1">
      <alignment/>
    </xf>
    <xf numFmtId="184" fontId="61" fillId="33" borderId="10" xfId="0" applyNumberFormat="1" applyFont="1" applyFill="1" applyBorder="1" applyAlignment="1">
      <alignment horizontal="left" vertical="center" wrapText="1"/>
    </xf>
    <xf numFmtId="2" fontId="29" fillId="33" borderId="10" xfId="56" applyNumberFormat="1" applyFont="1" applyFill="1" applyBorder="1" applyAlignment="1">
      <alignment horizontal="center" vertical="center"/>
    </xf>
    <xf numFmtId="43" fontId="61" fillId="7" borderId="10" xfId="0" applyNumberFormat="1" applyFont="1" applyFill="1" applyBorder="1" applyAlignment="1">
      <alignment/>
    </xf>
    <xf numFmtId="40" fontId="29" fillId="0" borderId="10" xfId="56" applyNumberFormat="1" applyFont="1" applyFill="1" applyBorder="1" applyAlignment="1">
      <alignment horizontal="center" vertical="center" wrapText="1"/>
    </xf>
    <xf numFmtId="43" fontId="25" fillId="0" borderId="10" xfId="56" applyFont="1" applyFill="1" applyBorder="1" applyAlignment="1">
      <alignment horizontal="center" vertical="center" wrapText="1"/>
    </xf>
    <xf numFmtId="43" fontId="25" fillId="0" borderId="12" xfId="56" applyFont="1" applyFill="1" applyBorder="1" applyAlignment="1">
      <alignment horizontal="center" vertical="center"/>
    </xf>
    <xf numFmtId="43" fontId="25" fillId="0" borderId="10" xfId="56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left" vertical="center" wrapText="1"/>
    </xf>
    <xf numFmtId="0" fontId="55" fillId="0" borderId="10" xfId="0" applyNumberFormat="1" applyFont="1" applyFill="1" applyBorder="1" applyAlignment="1">
      <alignment horizontal="center" vertical="center"/>
    </xf>
    <xf numFmtId="43" fontId="31" fillId="0" borderId="10" xfId="56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43" fontId="25" fillId="0" borderId="10" xfId="56" applyFont="1" applyFill="1" applyBorder="1" applyAlignment="1">
      <alignment vertical="center" wrapText="1"/>
    </xf>
    <xf numFmtId="43" fontId="25" fillId="0" borderId="10" xfId="56" applyFont="1" applyFill="1" applyBorder="1" applyAlignment="1">
      <alignment vertical="center"/>
    </xf>
    <xf numFmtId="4" fontId="25" fillId="0" borderId="10" xfId="0" applyNumberFormat="1" applyFont="1" applyFill="1" applyBorder="1" applyAlignment="1">
      <alignment horizontal="right" vertical="center" wrapText="1"/>
    </xf>
    <xf numFmtId="0" fontId="25" fillId="33" borderId="10" xfId="0" applyFont="1" applyFill="1" applyBorder="1" applyAlignment="1">
      <alignment horizontal="left" vertical="center" wrapText="1"/>
    </xf>
    <xf numFmtId="0" fontId="55" fillId="0" borderId="10" xfId="0" applyNumberFormat="1" applyFont="1" applyFill="1" applyBorder="1" applyAlignment="1">
      <alignment horizontal="left"/>
    </xf>
    <xf numFmtId="43" fontId="55" fillId="0" borderId="10" xfId="0" applyNumberFormat="1" applyFont="1" applyFill="1" applyBorder="1" applyAlignment="1">
      <alignment wrapText="1"/>
    </xf>
    <xf numFmtId="43" fontId="55" fillId="0" borderId="10" xfId="0" applyNumberFormat="1" applyFont="1" applyFill="1" applyBorder="1" applyAlignment="1">
      <alignment horizontal="center" vertical="center" wrapText="1"/>
    </xf>
    <xf numFmtId="184" fontId="25" fillId="33" borderId="10" xfId="0" applyNumberFormat="1" applyFont="1" applyFill="1" applyBorder="1" applyAlignment="1">
      <alignment horizontal="left" vertical="center" wrapText="1"/>
    </xf>
    <xf numFmtId="43" fontId="55" fillId="33" borderId="10" xfId="0" applyNumberFormat="1" applyFont="1" applyFill="1" applyBorder="1" applyAlignment="1">
      <alignment vertical="center"/>
    </xf>
    <xf numFmtId="0" fontId="55" fillId="33" borderId="10" xfId="0" applyFont="1" applyFill="1" applyBorder="1" applyAlignment="1">
      <alignment horizontal="center" vertical="center" wrapText="1"/>
    </xf>
    <xf numFmtId="43" fontId="60" fillId="7" borderId="10" xfId="0" applyNumberFormat="1" applyFont="1" applyFill="1" applyBorder="1" applyAlignment="1">
      <alignment horizontal="center" vertical="center" wrapText="1"/>
    </xf>
    <xf numFmtId="43" fontId="60" fillId="7" borderId="10" xfId="0" applyNumberFormat="1" applyFont="1" applyFill="1" applyBorder="1" applyAlignment="1">
      <alignment horizontal="center" vertical="center"/>
    </xf>
    <xf numFmtId="43" fontId="60" fillId="7" borderId="12" xfId="0" applyNumberFormat="1" applyFont="1" applyFill="1" applyBorder="1" applyAlignment="1">
      <alignment horizontal="center" vertical="center"/>
    </xf>
    <xf numFmtId="43" fontId="55" fillId="0" borderId="10" xfId="56" applyFont="1" applyFill="1" applyBorder="1" applyAlignment="1">
      <alignment horizontal="center" vertical="center" wrapText="1"/>
    </xf>
    <xf numFmtId="43" fontId="60" fillId="0" borderId="10" xfId="0" applyNumberFormat="1" applyFont="1" applyFill="1" applyBorder="1" applyAlignment="1">
      <alignment horizontal="center"/>
    </xf>
    <xf numFmtId="43" fontId="32" fillId="0" borderId="10" xfId="56" applyFont="1" applyFill="1" applyBorder="1" applyAlignment="1">
      <alignment horizontal="center" vertical="center"/>
    </xf>
    <xf numFmtId="2" fontId="29" fillId="0" borderId="10" xfId="56" applyNumberFormat="1" applyFont="1" applyFill="1" applyBorder="1" applyAlignment="1">
      <alignment vertical="center" wrapText="1"/>
    </xf>
    <xf numFmtId="0" fontId="60" fillId="7" borderId="10" xfId="0" applyFont="1" applyFill="1" applyBorder="1" applyAlignment="1">
      <alignment horizontal="center"/>
    </xf>
    <xf numFmtId="0" fontId="36" fillId="0" borderId="0" xfId="51" applyFont="1" applyFill="1" applyAlignment="1">
      <alignment horizontal="left"/>
      <protection/>
    </xf>
    <xf numFmtId="0" fontId="59" fillId="7" borderId="10" xfId="0" applyFont="1" applyFill="1" applyBorder="1" applyAlignment="1">
      <alignment horizontal="center"/>
    </xf>
    <xf numFmtId="0" fontId="59" fillId="7" borderId="10" xfId="0" applyFont="1" applyFill="1" applyBorder="1" applyAlignment="1">
      <alignment horizontal="center" wrapText="1"/>
    </xf>
    <xf numFmtId="0" fontId="59" fillId="7" borderId="10" xfId="0" applyFont="1" applyFill="1" applyBorder="1" applyAlignment="1">
      <alignment horizontal="center" vertical="center" wrapText="1"/>
    </xf>
    <xf numFmtId="0" fontId="35" fillId="7" borderId="13" xfId="56" applyNumberFormat="1" applyFont="1" applyFill="1" applyBorder="1" applyAlignment="1">
      <alignment horizontal="center" vertical="center" wrapText="1"/>
    </xf>
    <xf numFmtId="0" fontId="35" fillId="7" borderId="14" xfId="56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63" fillId="0" borderId="0" xfId="0" applyFont="1" applyBorder="1" applyAlignment="1">
      <alignment horizontal="center"/>
    </xf>
    <xf numFmtId="184" fontId="61" fillId="0" borderId="14" xfId="0" applyNumberFormat="1" applyFont="1" applyFill="1" applyBorder="1" applyAlignment="1">
      <alignment horizontal="center" wrapText="1"/>
    </xf>
    <xf numFmtId="0" fontId="55" fillId="0" borderId="15" xfId="0" applyFont="1" applyFill="1" applyBorder="1" applyAlignment="1">
      <alignment/>
    </xf>
    <xf numFmtId="43" fontId="25" fillId="0" borderId="0" xfId="56" applyFont="1" applyFill="1" applyBorder="1" applyAlignment="1">
      <alignment horizontal="center" vertical="center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 2" xfId="51"/>
    <cellStyle name="Normal 3" xfId="52"/>
    <cellStyle name="Nota" xfId="53"/>
    <cellStyle name="Percent" xfId="54"/>
    <cellStyle name="Saída" xfId="55"/>
    <cellStyle name="Comma" xfId="56"/>
    <cellStyle name="Comma [0]" xfId="57"/>
    <cellStyle name="Separador de milhares 2" xfId="58"/>
    <cellStyle name="Separador de milhares 3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28575</xdr:rowOff>
    </xdr:from>
    <xdr:to>
      <xdr:col>2</xdr:col>
      <xdr:colOff>1924050</xdr:colOff>
      <xdr:row>5</xdr:row>
      <xdr:rowOff>76200</xdr:rowOff>
    </xdr:to>
    <xdr:pic>
      <xdr:nvPicPr>
        <xdr:cNvPr id="1" name="Imagem 2" descr="C:\Users\Natalia\Desktop\Logo AM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866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Z171"/>
  <sheetViews>
    <sheetView showGridLines="0" tabSelected="1" workbookViewId="0" topLeftCell="C1">
      <selection activeCell="M166" sqref="M166"/>
    </sheetView>
  </sheetViews>
  <sheetFormatPr defaultColWidth="9.140625" defaultRowHeight="15"/>
  <cols>
    <col min="1" max="1" width="11.28125" style="1" hidden="1" customWidth="1"/>
    <col min="2" max="2" width="14.8515625" style="2" hidden="1" customWidth="1"/>
    <col min="3" max="3" width="41.28125" style="8" customWidth="1"/>
    <col min="4" max="4" width="17.8515625" style="10" customWidth="1"/>
    <col min="5" max="5" width="27.421875" style="7" customWidth="1"/>
    <col min="6" max="6" width="10.7109375" style="9" hidden="1" customWidth="1"/>
    <col min="7" max="7" width="12.140625" style="9" hidden="1" customWidth="1"/>
    <col min="8" max="10" width="10.7109375" style="9" customWidth="1"/>
    <col min="11" max="11" width="10.7109375" style="11" customWidth="1"/>
    <col min="12" max="12" width="11.421875" style="11" customWidth="1"/>
    <col min="13" max="13" width="10.7109375" style="11" customWidth="1"/>
    <col min="14" max="15" width="10.7109375" style="11" hidden="1" customWidth="1"/>
    <col min="16" max="16" width="12.28125" style="11" hidden="1" customWidth="1"/>
    <col min="17" max="17" width="10.7109375" style="11" hidden="1" customWidth="1"/>
    <col min="18" max="18" width="16.57421875" style="12" customWidth="1"/>
    <col min="19" max="19" width="28.00390625" style="3" customWidth="1"/>
    <col min="20" max="16384" width="9.140625" style="3" customWidth="1"/>
  </cols>
  <sheetData>
    <row r="1" ht="11.25"/>
    <row r="2" spans="3:18" ht="15" customHeight="1">
      <c r="C2" s="201" t="s">
        <v>257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</row>
    <row r="3" spans="3:18" ht="15">
      <c r="C3" s="34"/>
      <c r="D3" s="35"/>
      <c r="E3" s="36"/>
      <c r="F3" s="37"/>
      <c r="G3" s="37"/>
      <c r="H3" s="37"/>
      <c r="I3" s="37"/>
      <c r="J3" s="37"/>
      <c r="K3" s="38"/>
      <c r="L3" s="38"/>
      <c r="M3" s="38"/>
      <c r="N3" s="38"/>
      <c r="O3" s="38"/>
      <c r="P3" s="38"/>
      <c r="Q3" s="38"/>
      <c r="R3" s="39"/>
    </row>
    <row r="4" spans="3:18" ht="15"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</row>
    <row r="5" ht="11.25"/>
    <row r="6" ht="11.25"/>
    <row r="8" spans="1:18" ht="39" customHeight="1">
      <c r="A8" s="40" t="s">
        <v>10</v>
      </c>
      <c r="B8" s="40" t="s">
        <v>11</v>
      </c>
      <c r="C8" s="33" t="s">
        <v>12</v>
      </c>
      <c r="D8" s="41" t="s">
        <v>59</v>
      </c>
      <c r="E8" s="33" t="s">
        <v>13</v>
      </c>
      <c r="F8" s="42" t="s">
        <v>2</v>
      </c>
      <c r="G8" s="42" t="s">
        <v>1</v>
      </c>
      <c r="H8" s="43" t="s">
        <v>39</v>
      </c>
      <c r="I8" s="42" t="s">
        <v>40</v>
      </c>
      <c r="J8" s="42" t="s">
        <v>41</v>
      </c>
      <c r="K8" s="42" t="s">
        <v>42</v>
      </c>
      <c r="L8" s="42" t="s">
        <v>43</v>
      </c>
      <c r="M8" s="42" t="s">
        <v>44</v>
      </c>
      <c r="N8" s="42" t="s">
        <v>45</v>
      </c>
      <c r="O8" s="42" t="s">
        <v>46</v>
      </c>
      <c r="P8" s="42" t="s">
        <v>47</v>
      </c>
      <c r="Q8" s="42" t="s">
        <v>48</v>
      </c>
      <c r="R8" s="33" t="s">
        <v>250</v>
      </c>
    </row>
    <row r="9" spans="1:18" s="4" customFormat="1" ht="11.25" customHeight="1">
      <c r="A9" s="197" t="s">
        <v>3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</row>
    <row r="10" spans="1:18" s="4" customFormat="1" ht="53.25" customHeight="1">
      <c r="A10" s="44"/>
      <c r="B10" s="44"/>
      <c r="C10" s="50" t="s">
        <v>166</v>
      </c>
      <c r="D10" s="141" t="s">
        <v>167</v>
      </c>
      <c r="E10" s="117" t="s">
        <v>251</v>
      </c>
      <c r="F10" s="107"/>
      <c r="G10" s="52"/>
      <c r="H10" s="49">
        <v>6222.41</v>
      </c>
      <c r="I10" s="49">
        <v>6222.41</v>
      </c>
      <c r="J10" s="49">
        <v>6222.42</v>
      </c>
      <c r="K10" s="170">
        <v>6222.41</v>
      </c>
      <c r="L10" s="170">
        <v>6222.41</v>
      </c>
      <c r="M10" s="170">
        <v>6222.41</v>
      </c>
      <c r="N10" s="49"/>
      <c r="O10" s="49"/>
      <c r="P10" s="49"/>
      <c r="Q10" s="49"/>
      <c r="R10" s="187">
        <f>SUM(F10:Q10)</f>
        <v>37334.47</v>
      </c>
    </row>
    <row r="11" spans="1:18" s="4" customFormat="1" ht="45" customHeight="1">
      <c r="A11" s="44" t="s">
        <v>17</v>
      </c>
      <c r="B11" s="44" t="s">
        <v>15</v>
      </c>
      <c r="C11" s="50" t="s">
        <v>168</v>
      </c>
      <c r="D11" s="141" t="s">
        <v>169</v>
      </c>
      <c r="E11" s="117" t="s">
        <v>253</v>
      </c>
      <c r="F11" s="107"/>
      <c r="G11" s="52"/>
      <c r="H11" s="49">
        <v>0</v>
      </c>
      <c r="I11" s="49">
        <v>300</v>
      </c>
      <c r="J11" s="49">
        <v>300</v>
      </c>
      <c r="K11" s="170">
        <v>300</v>
      </c>
      <c r="L11" s="170">
        <v>300</v>
      </c>
      <c r="M11" s="170">
        <v>300</v>
      </c>
      <c r="N11" s="49"/>
      <c r="O11" s="49"/>
      <c r="P11" s="49"/>
      <c r="Q11" s="49"/>
      <c r="R11" s="187">
        <f>SUM(F11:Q11)</f>
        <v>1500</v>
      </c>
    </row>
    <row r="12" spans="1:18" s="4" customFormat="1" ht="45" customHeight="1">
      <c r="A12" s="44"/>
      <c r="B12" s="44"/>
      <c r="C12" s="94" t="s">
        <v>170</v>
      </c>
      <c r="D12" s="141" t="s">
        <v>171</v>
      </c>
      <c r="E12" s="142" t="s">
        <v>252</v>
      </c>
      <c r="F12" s="52"/>
      <c r="G12" s="52"/>
      <c r="H12" s="49">
        <v>974</v>
      </c>
      <c r="I12" s="49">
        <v>974</v>
      </c>
      <c r="J12" s="49">
        <v>974</v>
      </c>
      <c r="K12" s="170">
        <v>974</v>
      </c>
      <c r="L12" s="170">
        <v>974</v>
      </c>
      <c r="M12" s="170">
        <v>974</v>
      </c>
      <c r="N12" s="49"/>
      <c r="O12" s="49"/>
      <c r="P12" s="49"/>
      <c r="Q12" s="49"/>
      <c r="R12" s="187">
        <f>SUM(F12:Q12)</f>
        <v>5844</v>
      </c>
    </row>
    <row r="13" spans="1:18" s="4" customFormat="1" ht="45" customHeight="1">
      <c r="A13" s="44"/>
      <c r="B13" s="44"/>
      <c r="C13" s="94" t="s">
        <v>172</v>
      </c>
      <c r="D13" s="141" t="s">
        <v>173</v>
      </c>
      <c r="E13" s="142" t="s">
        <v>254</v>
      </c>
      <c r="F13" s="107"/>
      <c r="G13" s="53"/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170">
        <v>0</v>
      </c>
      <c r="N13" s="49"/>
      <c r="O13" s="49"/>
      <c r="P13" s="49"/>
      <c r="Q13" s="49"/>
      <c r="R13" s="187">
        <f>SUM(F13:Q13)</f>
        <v>0</v>
      </c>
    </row>
    <row r="14" spans="1:18" s="4" customFormat="1" ht="54.75" customHeight="1">
      <c r="A14" s="44"/>
      <c r="B14" s="44"/>
      <c r="C14" s="54" t="s">
        <v>200</v>
      </c>
      <c r="D14" s="55" t="s">
        <v>201</v>
      </c>
      <c r="E14" s="56" t="s">
        <v>202</v>
      </c>
      <c r="F14" s="57"/>
      <c r="G14" s="58"/>
      <c r="H14" s="49">
        <v>350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/>
      <c r="O14" s="49"/>
      <c r="P14" s="49"/>
      <c r="Q14" s="49"/>
      <c r="R14" s="187">
        <f>SUM(F14:Q14)</f>
        <v>350</v>
      </c>
    </row>
    <row r="15" spans="1:18" ht="12.75">
      <c r="A15" s="59"/>
      <c r="B15" s="60"/>
      <c r="C15" s="60" t="s">
        <v>0</v>
      </c>
      <c r="D15" s="61"/>
      <c r="E15" s="62"/>
      <c r="F15" s="63">
        <f>SUM(F10:F14)</f>
        <v>0</v>
      </c>
      <c r="G15" s="63">
        <f>SUM(G10:G14)</f>
        <v>0</v>
      </c>
      <c r="H15" s="63">
        <f>SUM(H10:H14)</f>
        <v>7546.41</v>
      </c>
      <c r="I15" s="63">
        <f>SUM(I10:I14)</f>
        <v>7496.41</v>
      </c>
      <c r="J15" s="63">
        <f aca="true" t="shared" si="0" ref="J15:R15">SUM(J10:J14)</f>
        <v>7496.42</v>
      </c>
      <c r="K15" s="63">
        <f t="shared" si="0"/>
        <v>7496.41</v>
      </c>
      <c r="L15" s="63">
        <f t="shared" si="0"/>
        <v>7496.41</v>
      </c>
      <c r="M15" s="63">
        <f t="shared" si="0"/>
        <v>7496.41</v>
      </c>
      <c r="N15" s="63">
        <f t="shared" si="0"/>
        <v>0</v>
      </c>
      <c r="O15" s="63">
        <f t="shared" si="0"/>
        <v>0</v>
      </c>
      <c r="P15" s="63">
        <f t="shared" si="0"/>
        <v>0</v>
      </c>
      <c r="Q15" s="63">
        <f t="shared" si="0"/>
        <v>0</v>
      </c>
      <c r="R15" s="64">
        <f t="shared" si="0"/>
        <v>45028.47</v>
      </c>
    </row>
    <row r="16" spans="1:18" ht="12.75">
      <c r="A16" s="59"/>
      <c r="B16" s="65"/>
      <c r="C16" s="66"/>
      <c r="D16" s="67"/>
      <c r="E16" s="68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70"/>
    </row>
    <row r="17" spans="1:19" ht="12.75">
      <c r="A17" s="71"/>
      <c r="B17" s="72"/>
      <c r="C17" s="66"/>
      <c r="D17" s="66"/>
      <c r="E17" s="66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6"/>
      <c r="S17" s="17"/>
    </row>
    <row r="18" spans="1:18" ht="11.25" customHeight="1">
      <c r="A18" s="197" t="s">
        <v>21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</row>
    <row r="19" spans="1:18" s="4" customFormat="1" ht="30" customHeight="1">
      <c r="A19" s="44" t="s">
        <v>35</v>
      </c>
      <c r="B19" s="44" t="s">
        <v>15</v>
      </c>
      <c r="C19" s="108" t="s">
        <v>62</v>
      </c>
      <c r="D19" s="143" t="s">
        <v>63</v>
      </c>
      <c r="E19" s="144" t="s">
        <v>69</v>
      </c>
      <c r="F19" s="73"/>
      <c r="G19" s="48"/>
      <c r="H19" s="74">
        <v>14544.45</v>
      </c>
      <c r="I19" s="74">
        <v>13485.64</v>
      </c>
      <c r="J19" s="171">
        <v>14569.74</v>
      </c>
      <c r="K19" s="172">
        <v>18374.07</v>
      </c>
      <c r="L19" s="172">
        <f>5309.6+8771.33</f>
        <v>14080.93</v>
      </c>
      <c r="M19" s="172">
        <f>6501.51+9377.31</f>
        <v>15878.82</v>
      </c>
      <c r="N19" s="75"/>
      <c r="O19" s="75"/>
      <c r="P19" s="75"/>
      <c r="Q19" s="75"/>
      <c r="R19" s="189">
        <f>SUM(H19:Q19)</f>
        <v>90933.65</v>
      </c>
    </row>
    <row r="20" spans="1:18" s="4" customFormat="1" ht="30" customHeight="1">
      <c r="A20" s="44"/>
      <c r="B20" s="44"/>
      <c r="C20" s="76" t="s">
        <v>73</v>
      </c>
      <c r="D20" s="145" t="s">
        <v>75</v>
      </c>
      <c r="E20" s="146" t="s">
        <v>74</v>
      </c>
      <c r="F20" s="73"/>
      <c r="G20" s="48"/>
      <c r="H20" s="75">
        <v>18147.64</v>
      </c>
      <c r="I20" s="75">
        <v>10081.2</v>
      </c>
      <c r="J20" s="172">
        <v>15780.6</v>
      </c>
      <c r="K20" s="172">
        <v>26768.11</v>
      </c>
      <c r="L20" s="172">
        <v>38767.94</v>
      </c>
      <c r="M20" s="172">
        <v>35725.95</v>
      </c>
      <c r="N20" s="75"/>
      <c r="O20" s="75"/>
      <c r="P20" s="75"/>
      <c r="Q20" s="75"/>
      <c r="R20" s="189">
        <f aca="true" t="shared" si="1" ref="R20:R63">SUM(H20:Q20)</f>
        <v>145271.44</v>
      </c>
    </row>
    <row r="21" spans="1:18" s="4" customFormat="1" ht="30" customHeight="1">
      <c r="A21" s="44"/>
      <c r="B21" s="44"/>
      <c r="C21" s="76" t="s">
        <v>70</v>
      </c>
      <c r="D21" s="147" t="s">
        <v>72</v>
      </c>
      <c r="E21" s="80" t="s">
        <v>71</v>
      </c>
      <c r="F21" s="73"/>
      <c r="G21" s="48"/>
      <c r="H21" s="75">
        <v>3076.46</v>
      </c>
      <c r="I21" s="75">
        <v>2693.48</v>
      </c>
      <c r="J21" s="172">
        <v>6104.22</v>
      </c>
      <c r="K21" s="172">
        <v>7989.72</v>
      </c>
      <c r="L21" s="172">
        <f>3662+3474.64</f>
        <v>7136.639999999999</v>
      </c>
      <c r="M21" s="172">
        <f>3253.38+9779.7</f>
        <v>13033.080000000002</v>
      </c>
      <c r="N21" s="75"/>
      <c r="O21" s="75"/>
      <c r="P21" s="75"/>
      <c r="Q21" s="75"/>
      <c r="R21" s="189">
        <f t="shared" si="1"/>
        <v>40033.600000000006</v>
      </c>
    </row>
    <row r="22" spans="1:18" s="4" customFormat="1" ht="30" customHeight="1">
      <c r="A22" s="44" t="s">
        <v>23</v>
      </c>
      <c r="B22" s="44" t="s">
        <v>15</v>
      </c>
      <c r="C22" s="76" t="s">
        <v>76</v>
      </c>
      <c r="D22" s="147" t="s">
        <v>78</v>
      </c>
      <c r="E22" s="80" t="s">
        <v>77</v>
      </c>
      <c r="F22" s="73"/>
      <c r="G22" s="48"/>
      <c r="H22" s="75">
        <v>5322.02</v>
      </c>
      <c r="I22" s="75">
        <v>3077.15</v>
      </c>
      <c r="J22" s="172">
        <v>3815.5</v>
      </c>
      <c r="K22" s="75">
        <v>0</v>
      </c>
      <c r="L22" s="75">
        <v>0</v>
      </c>
      <c r="M22" s="75">
        <v>0</v>
      </c>
      <c r="N22" s="75"/>
      <c r="O22" s="75"/>
      <c r="P22" s="75"/>
      <c r="Q22" s="75"/>
      <c r="R22" s="189">
        <f t="shared" si="1"/>
        <v>12214.67</v>
      </c>
    </row>
    <row r="23" spans="1:18" s="4" customFormat="1" ht="30" customHeight="1">
      <c r="A23" s="44"/>
      <c r="B23" s="44"/>
      <c r="C23" s="76" t="s">
        <v>66</v>
      </c>
      <c r="D23" s="147" t="s">
        <v>67</v>
      </c>
      <c r="E23" s="145" t="s">
        <v>68</v>
      </c>
      <c r="F23" s="73"/>
      <c r="G23" s="48"/>
      <c r="H23" s="75">
        <v>42022.89</v>
      </c>
      <c r="I23" s="75">
        <v>19877.24</v>
      </c>
      <c r="J23" s="172">
        <v>24572.5</v>
      </c>
      <c r="K23" s="172">
        <v>25209.73</v>
      </c>
      <c r="L23" s="172">
        <v>22909.49</v>
      </c>
      <c r="M23" s="172">
        <v>10095.71</v>
      </c>
      <c r="N23" s="75"/>
      <c r="O23" s="75"/>
      <c r="P23" s="75"/>
      <c r="Q23" s="75"/>
      <c r="R23" s="189">
        <f t="shared" si="1"/>
        <v>144687.56</v>
      </c>
    </row>
    <row r="24" spans="1:18" s="4" customFormat="1" ht="30" customHeight="1">
      <c r="A24" s="44"/>
      <c r="B24" s="44"/>
      <c r="C24" s="54" t="s">
        <v>258</v>
      </c>
      <c r="D24" s="174" t="s">
        <v>259</v>
      </c>
      <c r="E24" s="80" t="s">
        <v>71</v>
      </c>
      <c r="F24" s="73"/>
      <c r="G24" s="48"/>
      <c r="H24" s="75">
        <v>0</v>
      </c>
      <c r="I24" s="75">
        <v>0</v>
      </c>
      <c r="J24" s="172">
        <v>29994.95</v>
      </c>
      <c r="K24" s="172">
        <v>21654.59</v>
      </c>
      <c r="L24" s="172">
        <v>4526.94</v>
      </c>
      <c r="M24" s="172">
        <v>22699.04</v>
      </c>
      <c r="N24" s="75"/>
      <c r="O24" s="75"/>
      <c r="P24" s="75"/>
      <c r="Q24" s="75"/>
      <c r="R24" s="189">
        <f t="shared" si="1"/>
        <v>78875.52</v>
      </c>
    </row>
    <row r="25" spans="1:18" s="4" customFormat="1" ht="30" customHeight="1">
      <c r="A25" s="44" t="s">
        <v>31</v>
      </c>
      <c r="B25" s="44" t="s">
        <v>15</v>
      </c>
      <c r="C25" s="76" t="s">
        <v>64</v>
      </c>
      <c r="D25" s="147" t="s">
        <v>65</v>
      </c>
      <c r="E25" s="145" t="s">
        <v>68</v>
      </c>
      <c r="F25" s="77"/>
      <c r="G25" s="48"/>
      <c r="H25" s="75">
        <v>12778.78</v>
      </c>
      <c r="I25" s="75">
        <v>15494.64</v>
      </c>
      <c r="J25" s="172">
        <v>6615.8</v>
      </c>
      <c r="K25" s="172">
        <v>9919</v>
      </c>
      <c r="L25" s="172">
        <v>19065.47</v>
      </c>
      <c r="M25" s="172">
        <v>12916.75</v>
      </c>
      <c r="N25" s="75"/>
      <c r="O25" s="75"/>
      <c r="P25" s="75"/>
      <c r="Q25" s="75"/>
      <c r="R25" s="189">
        <f t="shared" si="1"/>
        <v>76790.44</v>
      </c>
    </row>
    <row r="26" spans="1:19" s="4" customFormat="1" ht="30" customHeight="1">
      <c r="A26" s="44"/>
      <c r="B26" s="44"/>
      <c r="C26" s="76" t="s">
        <v>246</v>
      </c>
      <c r="D26" s="147" t="s">
        <v>248</v>
      </c>
      <c r="E26" s="145" t="s">
        <v>247</v>
      </c>
      <c r="F26" s="77"/>
      <c r="G26" s="48"/>
      <c r="H26" s="75">
        <v>0</v>
      </c>
      <c r="I26" s="75">
        <v>5435.8</v>
      </c>
      <c r="J26" s="172">
        <v>5141.21</v>
      </c>
      <c r="K26" s="172">
        <v>2576.04</v>
      </c>
      <c r="L26" s="172">
        <v>10839</v>
      </c>
      <c r="M26" s="172">
        <v>10799</v>
      </c>
      <c r="N26" s="75"/>
      <c r="O26" s="75"/>
      <c r="P26" s="75"/>
      <c r="Q26" s="75"/>
      <c r="R26" s="189">
        <f t="shared" si="1"/>
        <v>34791.05</v>
      </c>
      <c r="S26" s="204"/>
    </row>
    <row r="27" spans="1:19" s="4" customFormat="1" ht="30" customHeight="1">
      <c r="A27" s="44"/>
      <c r="B27" s="44"/>
      <c r="C27" s="54" t="s">
        <v>278</v>
      </c>
      <c r="D27" s="147" t="s">
        <v>279</v>
      </c>
      <c r="E27" s="145" t="s">
        <v>68</v>
      </c>
      <c r="F27" s="77"/>
      <c r="G27" s="48"/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172">
        <v>10377.24</v>
      </c>
      <c r="N27" s="75"/>
      <c r="O27" s="75"/>
      <c r="P27" s="75"/>
      <c r="Q27" s="75"/>
      <c r="R27" s="188"/>
      <c r="S27" s="205"/>
    </row>
    <row r="28" spans="1:19" s="4" customFormat="1" ht="30" customHeight="1">
      <c r="A28" s="44" t="s">
        <v>29</v>
      </c>
      <c r="B28" s="44" t="s">
        <v>15</v>
      </c>
      <c r="C28" s="76" t="s">
        <v>79</v>
      </c>
      <c r="D28" s="147" t="s">
        <v>81</v>
      </c>
      <c r="E28" s="80" t="s">
        <v>80</v>
      </c>
      <c r="F28" s="73"/>
      <c r="G28" s="48"/>
      <c r="H28" s="75">
        <v>4620</v>
      </c>
      <c r="I28" s="75">
        <v>4620</v>
      </c>
      <c r="J28" s="172">
        <v>6160</v>
      </c>
      <c r="K28" s="172">
        <v>6160</v>
      </c>
      <c r="L28" s="172">
        <v>7700</v>
      </c>
      <c r="M28" s="172">
        <v>6160</v>
      </c>
      <c r="N28" s="75"/>
      <c r="O28" s="75"/>
      <c r="P28" s="75"/>
      <c r="Q28" s="75"/>
      <c r="R28" s="188">
        <f t="shared" si="1"/>
        <v>35420</v>
      </c>
      <c r="S28" s="205"/>
    </row>
    <row r="29" spans="1:18" s="13" customFormat="1" ht="37.5" customHeight="1">
      <c r="A29" s="83"/>
      <c r="B29" s="84"/>
      <c r="C29" s="184" t="s">
        <v>265</v>
      </c>
      <c r="D29" s="185" t="s">
        <v>266</v>
      </c>
      <c r="E29" s="186" t="s">
        <v>267</v>
      </c>
      <c r="F29" s="130"/>
      <c r="G29" s="119"/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500.96</v>
      </c>
      <c r="N29" s="75"/>
      <c r="O29" s="75"/>
      <c r="P29" s="75"/>
      <c r="Q29" s="75"/>
      <c r="R29" s="131">
        <f>SUM(F29:Q29)</f>
        <v>500.96</v>
      </c>
    </row>
    <row r="30" spans="1:19" s="4" customFormat="1" ht="30" customHeight="1">
      <c r="A30" s="44"/>
      <c r="B30" s="44"/>
      <c r="C30" s="76" t="s">
        <v>116</v>
      </c>
      <c r="D30" s="148" t="s">
        <v>117</v>
      </c>
      <c r="E30" s="80" t="s">
        <v>71</v>
      </c>
      <c r="F30" s="73"/>
      <c r="G30" s="48"/>
      <c r="H30" s="75">
        <v>7215.24</v>
      </c>
      <c r="I30" s="75">
        <v>817.02</v>
      </c>
      <c r="J30" s="175">
        <v>0</v>
      </c>
      <c r="K30" s="75">
        <v>0</v>
      </c>
      <c r="L30" s="75">
        <v>0</v>
      </c>
      <c r="M30" s="75">
        <v>0</v>
      </c>
      <c r="N30" s="75"/>
      <c r="O30" s="75"/>
      <c r="P30" s="75"/>
      <c r="Q30" s="75"/>
      <c r="R30" s="188">
        <f t="shared" si="1"/>
        <v>8032.26</v>
      </c>
      <c r="S30" s="205"/>
    </row>
    <row r="31" spans="1:18" s="4" customFormat="1" ht="30" customHeight="1">
      <c r="A31" s="44" t="s">
        <v>22</v>
      </c>
      <c r="B31" s="44" t="s">
        <v>22</v>
      </c>
      <c r="C31" s="76" t="s">
        <v>159</v>
      </c>
      <c r="D31" s="147" t="s">
        <v>160</v>
      </c>
      <c r="E31" s="80" t="s">
        <v>93</v>
      </c>
      <c r="F31" s="73"/>
      <c r="G31" s="48"/>
      <c r="H31" s="75">
        <v>612</v>
      </c>
      <c r="I31" s="75">
        <v>990</v>
      </c>
      <c r="J31" s="172">
        <v>848</v>
      </c>
      <c r="K31" s="172">
        <v>748</v>
      </c>
      <c r="L31" s="172">
        <v>1274</v>
      </c>
      <c r="M31" s="172">
        <v>1602</v>
      </c>
      <c r="N31" s="75"/>
      <c r="O31" s="75"/>
      <c r="P31" s="75"/>
      <c r="Q31" s="75"/>
      <c r="R31" s="189">
        <f t="shared" si="1"/>
        <v>6074</v>
      </c>
    </row>
    <row r="32" spans="1:18" s="4" customFormat="1" ht="30" customHeight="1">
      <c r="A32" s="44"/>
      <c r="B32" s="44"/>
      <c r="C32" s="76" t="s">
        <v>161</v>
      </c>
      <c r="D32" s="147" t="s">
        <v>162</v>
      </c>
      <c r="E32" s="80" t="s">
        <v>163</v>
      </c>
      <c r="F32" s="73"/>
      <c r="G32" s="48"/>
      <c r="H32" s="75">
        <v>6721.53</v>
      </c>
      <c r="I32" s="75">
        <v>5805.26</v>
      </c>
      <c r="J32" s="172">
        <v>5723.24</v>
      </c>
      <c r="K32" s="172">
        <v>15840.32</v>
      </c>
      <c r="L32" s="172">
        <v>5348.5</v>
      </c>
      <c r="M32" s="172">
        <v>10378.66</v>
      </c>
      <c r="N32" s="75"/>
      <c r="O32" s="75"/>
      <c r="P32" s="75"/>
      <c r="Q32" s="75"/>
      <c r="R32" s="189">
        <f t="shared" si="1"/>
        <v>49817.509999999995</v>
      </c>
    </row>
    <row r="33" spans="1:18" s="4" customFormat="1" ht="30" customHeight="1">
      <c r="A33" s="44" t="s">
        <v>26</v>
      </c>
      <c r="B33" s="44" t="s">
        <v>27</v>
      </c>
      <c r="C33" s="78" t="s">
        <v>118</v>
      </c>
      <c r="D33" s="146" t="s">
        <v>120</v>
      </c>
      <c r="E33" s="80" t="s">
        <v>119</v>
      </c>
      <c r="F33" s="79"/>
      <c r="G33" s="75"/>
      <c r="H33" s="75">
        <v>6364.71</v>
      </c>
      <c r="I33" s="75">
        <v>3380.04</v>
      </c>
      <c r="J33" s="172">
        <v>4456.72</v>
      </c>
      <c r="K33" s="172">
        <v>6883.4</v>
      </c>
      <c r="L33" s="172">
        <v>6648.47</v>
      </c>
      <c r="M33" s="172">
        <v>6795.52</v>
      </c>
      <c r="N33" s="75"/>
      <c r="O33" s="75"/>
      <c r="P33" s="75"/>
      <c r="Q33" s="75"/>
      <c r="R33" s="189">
        <f t="shared" si="1"/>
        <v>34528.86</v>
      </c>
    </row>
    <row r="34" spans="1:18" s="4" customFormat="1" ht="30" customHeight="1">
      <c r="A34" s="44"/>
      <c r="B34" s="44"/>
      <c r="C34" s="76" t="s">
        <v>108</v>
      </c>
      <c r="D34" s="147" t="s">
        <v>110</v>
      </c>
      <c r="E34" s="80" t="s">
        <v>109</v>
      </c>
      <c r="F34" s="73"/>
      <c r="G34" s="48"/>
      <c r="H34" s="75">
        <v>4132.92</v>
      </c>
      <c r="I34" s="75">
        <v>3569.34</v>
      </c>
      <c r="J34" s="172">
        <v>3569.34</v>
      </c>
      <c r="K34" s="172">
        <v>8547.63</v>
      </c>
      <c r="L34" s="172">
        <v>8297.15</v>
      </c>
      <c r="M34" s="172">
        <v>7796.19</v>
      </c>
      <c r="N34" s="75"/>
      <c r="O34" s="75"/>
      <c r="P34" s="75"/>
      <c r="Q34" s="75"/>
      <c r="R34" s="189">
        <f t="shared" si="1"/>
        <v>35912.57</v>
      </c>
    </row>
    <row r="35" spans="1:18" s="4" customFormat="1" ht="30" customHeight="1">
      <c r="A35" s="44"/>
      <c r="B35" s="44"/>
      <c r="C35" s="76" t="s">
        <v>111</v>
      </c>
      <c r="D35" s="147" t="s">
        <v>112</v>
      </c>
      <c r="E35" s="80" t="s">
        <v>68</v>
      </c>
      <c r="F35" s="73"/>
      <c r="G35" s="48"/>
      <c r="H35" s="75">
        <v>19830.78</v>
      </c>
      <c r="I35" s="75">
        <v>23627.32</v>
      </c>
      <c r="J35" s="172">
        <v>20953.28</v>
      </c>
      <c r="K35" s="172">
        <v>12957.68</v>
      </c>
      <c r="L35" s="172">
        <v>9796.61</v>
      </c>
      <c r="M35" s="172">
        <f>7424.24</f>
        <v>7424.24</v>
      </c>
      <c r="N35" s="75"/>
      <c r="O35" s="75"/>
      <c r="P35" s="75"/>
      <c r="Q35" s="75"/>
      <c r="R35" s="189">
        <f t="shared" si="1"/>
        <v>94589.91</v>
      </c>
    </row>
    <row r="36" spans="1:18" s="4" customFormat="1" ht="30" customHeight="1">
      <c r="A36" s="44"/>
      <c r="B36" s="44"/>
      <c r="C36" s="76" t="s">
        <v>113</v>
      </c>
      <c r="D36" s="149" t="s">
        <v>115</v>
      </c>
      <c r="E36" s="80" t="s">
        <v>114</v>
      </c>
      <c r="F36" s="73"/>
      <c r="G36" s="48"/>
      <c r="H36" s="75">
        <v>6888.2</v>
      </c>
      <c r="I36" s="75">
        <v>6919.51</v>
      </c>
      <c r="J36" s="172">
        <v>6919.51</v>
      </c>
      <c r="K36" s="172">
        <v>12022.08</v>
      </c>
      <c r="L36" s="172">
        <v>6888.2</v>
      </c>
      <c r="M36" s="172">
        <v>6888.2</v>
      </c>
      <c r="N36" s="75"/>
      <c r="O36" s="75"/>
      <c r="P36" s="75"/>
      <c r="Q36" s="75"/>
      <c r="R36" s="189">
        <f t="shared" si="1"/>
        <v>46525.7</v>
      </c>
    </row>
    <row r="37" spans="1:18" s="4" customFormat="1" ht="30" customHeight="1">
      <c r="A37" s="44" t="s">
        <v>26</v>
      </c>
      <c r="B37" s="44" t="s">
        <v>27</v>
      </c>
      <c r="C37" s="76" t="s">
        <v>106</v>
      </c>
      <c r="D37" s="145" t="s">
        <v>107</v>
      </c>
      <c r="E37" s="146" t="s">
        <v>93</v>
      </c>
      <c r="F37" s="73"/>
      <c r="G37" s="48"/>
      <c r="H37" s="75">
        <v>15287.43</v>
      </c>
      <c r="I37" s="75">
        <v>14850.64</v>
      </c>
      <c r="J37" s="172">
        <v>15857.78</v>
      </c>
      <c r="K37" s="172">
        <v>22726.31</v>
      </c>
      <c r="L37" s="172">
        <f>16244.31+1278</f>
        <v>17522.309999999998</v>
      </c>
      <c r="M37" s="172">
        <f>17556.31+978</f>
        <v>18534.31</v>
      </c>
      <c r="N37" s="75"/>
      <c r="O37" s="75"/>
      <c r="P37" s="75"/>
      <c r="Q37" s="75"/>
      <c r="R37" s="189">
        <f t="shared" si="1"/>
        <v>104778.78</v>
      </c>
    </row>
    <row r="38" spans="1:18" s="4" customFormat="1" ht="30" customHeight="1">
      <c r="A38" s="44"/>
      <c r="B38" s="44"/>
      <c r="C38" s="76" t="s">
        <v>104</v>
      </c>
      <c r="D38" s="145" t="s">
        <v>105</v>
      </c>
      <c r="E38" s="146" t="s">
        <v>83</v>
      </c>
      <c r="F38" s="73"/>
      <c r="G38" s="48"/>
      <c r="H38" s="75">
        <v>11909.3</v>
      </c>
      <c r="I38" s="75">
        <v>9005.15</v>
      </c>
      <c r="J38" s="172">
        <v>9635.88</v>
      </c>
      <c r="K38" s="172">
        <v>14331.21</v>
      </c>
      <c r="L38" s="172">
        <f>5265.19+8195.4</f>
        <v>13460.59</v>
      </c>
      <c r="M38" s="172">
        <f>4752.57+6894.08</f>
        <v>11646.65</v>
      </c>
      <c r="N38" s="75"/>
      <c r="O38" s="75"/>
      <c r="P38" s="75"/>
      <c r="Q38" s="75"/>
      <c r="R38" s="189">
        <f t="shared" si="1"/>
        <v>69988.77999999998</v>
      </c>
    </row>
    <row r="39" spans="1:18" s="4" customFormat="1" ht="30" customHeight="1">
      <c r="A39" s="44" t="s">
        <v>38</v>
      </c>
      <c r="B39" s="44" t="s">
        <v>15</v>
      </c>
      <c r="C39" s="76" t="s">
        <v>164</v>
      </c>
      <c r="D39" s="147" t="s">
        <v>165</v>
      </c>
      <c r="E39" s="146" t="s">
        <v>147</v>
      </c>
      <c r="F39" s="73"/>
      <c r="G39" s="48"/>
      <c r="H39" s="75">
        <v>8985.06</v>
      </c>
      <c r="I39" s="75">
        <v>8247.68</v>
      </c>
      <c r="J39" s="172">
        <v>10004.36</v>
      </c>
      <c r="K39" s="172">
        <v>13110.56</v>
      </c>
      <c r="L39" s="172">
        <v>16547.11</v>
      </c>
      <c r="M39" s="172">
        <v>12411.26</v>
      </c>
      <c r="N39" s="75"/>
      <c r="O39" s="75"/>
      <c r="P39" s="75"/>
      <c r="Q39" s="75"/>
      <c r="R39" s="189">
        <f t="shared" si="1"/>
        <v>69306.03</v>
      </c>
    </row>
    <row r="40" spans="1:18" s="4" customFormat="1" ht="30" customHeight="1">
      <c r="A40" s="44" t="s">
        <v>23</v>
      </c>
      <c r="B40" s="44" t="s">
        <v>15</v>
      </c>
      <c r="C40" s="76" t="s">
        <v>102</v>
      </c>
      <c r="D40" s="147" t="s">
        <v>103</v>
      </c>
      <c r="E40" s="80" t="s">
        <v>97</v>
      </c>
      <c r="F40" s="73"/>
      <c r="G40" s="48"/>
      <c r="H40" s="75">
        <v>901.68</v>
      </c>
      <c r="I40" s="75">
        <v>5059.36</v>
      </c>
      <c r="J40" s="172">
        <v>5999.97</v>
      </c>
      <c r="K40" s="172">
        <v>8253.44</v>
      </c>
      <c r="L40" s="172">
        <v>9248.59</v>
      </c>
      <c r="M40" s="172">
        <v>8766.32</v>
      </c>
      <c r="N40" s="75"/>
      <c r="O40" s="75"/>
      <c r="P40" s="75"/>
      <c r="Q40" s="75"/>
      <c r="R40" s="189">
        <f t="shared" si="1"/>
        <v>38229.36</v>
      </c>
    </row>
    <row r="41" spans="1:18" s="4" customFormat="1" ht="30" customHeight="1">
      <c r="A41" s="44"/>
      <c r="B41" s="44"/>
      <c r="C41" s="76" t="s">
        <v>99</v>
      </c>
      <c r="D41" s="145" t="s">
        <v>101</v>
      </c>
      <c r="E41" s="80" t="s">
        <v>100</v>
      </c>
      <c r="F41" s="73"/>
      <c r="G41" s="48"/>
      <c r="H41" s="75">
        <v>6689.6</v>
      </c>
      <c r="I41" s="75">
        <v>7703.31</v>
      </c>
      <c r="J41" s="172">
        <v>6752.22</v>
      </c>
      <c r="K41" s="172">
        <v>9324.26</v>
      </c>
      <c r="L41" s="172">
        <f>2588.29+7375.29</f>
        <v>9963.58</v>
      </c>
      <c r="M41" s="172">
        <f>2254.32+6202.85</f>
        <v>8457.17</v>
      </c>
      <c r="N41" s="75"/>
      <c r="O41" s="75"/>
      <c r="P41" s="75"/>
      <c r="Q41" s="75"/>
      <c r="R41" s="189">
        <f t="shared" si="1"/>
        <v>48890.14</v>
      </c>
    </row>
    <row r="42" spans="1:18" s="4" customFormat="1" ht="30" customHeight="1">
      <c r="A42" s="44" t="s">
        <v>30</v>
      </c>
      <c r="B42" s="44" t="s">
        <v>15</v>
      </c>
      <c r="C42" s="76" t="s">
        <v>96</v>
      </c>
      <c r="D42" s="147" t="s">
        <v>98</v>
      </c>
      <c r="E42" s="80" t="s">
        <v>97</v>
      </c>
      <c r="F42" s="73"/>
      <c r="G42" s="48"/>
      <c r="H42" s="75">
        <v>1572.88</v>
      </c>
      <c r="I42" s="75">
        <v>2389.32</v>
      </c>
      <c r="J42" s="172">
        <v>2216.7</v>
      </c>
      <c r="K42" s="172">
        <v>4633.88</v>
      </c>
      <c r="L42" s="172">
        <v>4638.82</v>
      </c>
      <c r="M42" s="172">
        <v>4850.88</v>
      </c>
      <c r="N42" s="75"/>
      <c r="O42" s="75"/>
      <c r="P42" s="75"/>
      <c r="Q42" s="75"/>
      <c r="R42" s="189">
        <f t="shared" si="1"/>
        <v>20302.48</v>
      </c>
    </row>
    <row r="43" spans="1:18" s="4" customFormat="1" ht="30" customHeight="1">
      <c r="A43" s="44"/>
      <c r="B43" s="44"/>
      <c r="C43" s="76" t="s">
        <v>92</v>
      </c>
      <c r="D43" s="147" t="s">
        <v>95</v>
      </c>
      <c r="E43" s="146" t="s">
        <v>93</v>
      </c>
      <c r="F43" s="73"/>
      <c r="G43" s="48"/>
      <c r="H43" s="75">
        <v>14140</v>
      </c>
      <c r="I43" s="75">
        <v>5700</v>
      </c>
      <c r="J43" s="172">
        <v>11060</v>
      </c>
      <c r="K43" s="172">
        <v>17180</v>
      </c>
      <c r="L43" s="172">
        <v>14340</v>
      </c>
      <c r="M43" s="172">
        <v>16440</v>
      </c>
      <c r="N43" s="75"/>
      <c r="O43" s="75"/>
      <c r="P43" s="75"/>
      <c r="Q43" s="75"/>
      <c r="R43" s="189">
        <f t="shared" si="1"/>
        <v>78860</v>
      </c>
    </row>
    <row r="44" spans="1:18" s="4" customFormat="1" ht="30" customHeight="1">
      <c r="A44" s="44"/>
      <c r="B44" s="44"/>
      <c r="C44" s="54" t="s">
        <v>276</v>
      </c>
      <c r="D44" s="174" t="s">
        <v>277</v>
      </c>
      <c r="E44" s="146" t="s">
        <v>109</v>
      </c>
      <c r="F44" s="73"/>
      <c r="G44" s="48"/>
      <c r="H44" s="75">
        <v>0</v>
      </c>
      <c r="I44" s="75">
        <v>0</v>
      </c>
      <c r="J44" s="172">
        <v>0</v>
      </c>
      <c r="K44" s="172">
        <v>0</v>
      </c>
      <c r="L44" s="172">
        <v>6460</v>
      </c>
      <c r="M44" s="75">
        <v>0</v>
      </c>
      <c r="N44" s="75"/>
      <c r="O44" s="75"/>
      <c r="P44" s="75"/>
      <c r="Q44" s="75"/>
      <c r="R44" s="189">
        <f t="shared" si="1"/>
        <v>6460</v>
      </c>
    </row>
    <row r="45" spans="1:156" s="4" customFormat="1" ht="30" customHeight="1">
      <c r="A45" s="81"/>
      <c r="B45" s="81"/>
      <c r="C45" s="76" t="s">
        <v>90</v>
      </c>
      <c r="D45" s="147" t="s">
        <v>94</v>
      </c>
      <c r="E45" s="80" t="s">
        <v>91</v>
      </c>
      <c r="F45" s="73"/>
      <c r="G45" s="48"/>
      <c r="H45" s="75">
        <v>7952.74</v>
      </c>
      <c r="I45" s="75">
        <v>6324.62</v>
      </c>
      <c r="J45" s="172">
        <v>7608.33</v>
      </c>
      <c r="K45" s="172">
        <v>8766.8</v>
      </c>
      <c r="L45" s="172">
        <v>7921.43</v>
      </c>
      <c r="M45" s="172">
        <v>5886.28</v>
      </c>
      <c r="N45" s="75"/>
      <c r="O45" s="75"/>
      <c r="P45" s="75"/>
      <c r="Q45" s="75"/>
      <c r="R45" s="189">
        <f t="shared" si="1"/>
        <v>44460.2</v>
      </c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</row>
    <row r="46" spans="1:18" s="4" customFormat="1" ht="30" customHeight="1">
      <c r="A46" s="44"/>
      <c r="B46" s="44"/>
      <c r="C46" s="76" t="s">
        <v>88</v>
      </c>
      <c r="D46" s="147" t="s">
        <v>89</v>
      </c>
      <c r="E46" s="80" t="s">
        <v>74</v>
      </c>
      <c r="F46" s="73"/>
      <c r="G46" s="48"/>
      <c r="H46" s="75">
        <v>19089.2</v>
      </c>
      <c r="I46" s="75">
        <v>21540.62</v>
      </c>
      <c r="J46" s="172">
        <v>26168</v>
      </c>
      <c r="K46" s="172">
        <v>28566.6</v>
      </c>
      <c r="L46" s="172">
        <v>3661.59</v>
      </c>
      <c r="M46" s="75">
        <v>0</v>
      </c>
      <c r="N46" s="75"/>
      <c r="O46" s="75"/>
      <c r="P46" s="75"/>
      <c r="Q46" s="75"/>
      <c r="R46" s="189">
        <f t="shared" si="1"/>
        <v>99026.01000000001</v>
      </c>
    </row>
    <row r="47" spans="1:18" s="4" customFormat="1" ht="30" customHeight="1">
      <c r="A47" s="44" t="s">
        <v>24</v>
      </c>
      <c r="B47" s="44" t="s">
        <v>25</v>
      </c>
      <c r="C47" s="76" t="s">
        <v>82</v>
      </c>
      <c r="D47" s="145" t="s">
        <v>84</v>
      </c>
      <c r="E47" s="80" t="s">
        <v>83</v>
      </c>
      <c r="F47" s="73"/>
      <c r="G47" s="48"/>
      <c r="H47" s="75">
        <v>2720.9</v>
      </c>
      <c r="I47" s="75">
        <v>971.75</v>
      </c>
      <c r="J47" s="172">
        <v>2915.25</v>
      </c>
      <c r="K47" s="172">
        <v>4695.54</v>
      </c>
      <c r="L47" s="172">
        <v>3694.58</v>
      </c>
      <c r="M47" s="172">
        <v>3725.89</v>
      </c>
      <c r="N47" s="75"/>
      <c r="O47" s="75"/>
      <c r="P47" s="75"/>
      <c r="Q47" s="75"/>
      <c r="R47" s="189">
        <f t="shared" si="1"/>
        <v>18723.91</v>
      </c>
    </row>
    <row r="48" spans="1:18" s="4" customFormat="1" ht="30" customHeight="1">
      <c r="A48" s="44"/>
      <c r="B48" s="44"/>
      <c r="C48" s="76" t="s">
        <v>143</v>
      </c>
      <c r="D48" s="147" t="s">
        <v>145</v>
      </c>
      <c r="E48" s="80" t="s">
        <v>144</v>
      </c>
      <c r="F48" s="73"/>
      <c r="G48" s="48"/>
      <c r="H48" s="75">
        <v>1157.89</v>
      </c>
      <c r="I48" s="75">
        <v>876.08</v>
      </c>
      <c r="J48" s="172">
        <v>738.94</v>
      </c>
      <c r="K48" s="172">
        <v>0</v>
      </c>
      <c r="L48" s="172">
        <v>0</v>
      </c>
      <c r="M48" s="75">
        <v>0</v>
      </c>
      <c r="N48" s="75"/>
      <c r="O48" s="75"/>
      <c r="P48" s="75"/>
      <c r="Q48" s="75"/>
      <c r="R48" s="189">
        <f t="shared" si="1"/>
        <v>2772.9100000000003</v>
      </c>
    </row>
    <row r="49" spans="1:18" s="4" customFormat="1" ht="30" customHeight="1">
      <c r="A49" s="44" t="s">
        <v>26</v>
      </c>
      <c r="B49" s="44" t="s">
        <v>27</v>
      </c>
      <c r="C49" s="76" t="s">
        <v>146</v>
      </c>
      <c r="D49" s="147" t="s">
        <v>148</v>
      </c>
      <c r="E49" s="146" t="s">
        <v>147</v>
      </c>
      <c r="F49" s="73"/>
      <c r="G49" s="48"/>
      <c r="H49" s="75">
        <v>10173.04</v>
      </c>
      <c r="I49" s="75">
        <v>13797.72</v>
      </c>
      <c r="J49" s="172">
        <v>14263.3</v>
      </c>
      <c r="K49" s="172">
        <v>17791.65</v>
      </c>
      <c r="L49" s="172">
        <v>18603.37</v>
      </c>
      <c r="M49" s="172">
        <v>15904.11</v>
      </c>
      <c r="N49" s="75"/>
      <c r="O49" s="75"/>
      <c r="P49" s="75"/>
      <c r="Q49" s="75"/>
      <c r="R49" s="189">
        <f t="shared" si="1"/>
        <v>90533.19</v>
      </c>
    </row>
    <row r="50" spans="1:18" s="4" customFormat="1" ht="30" customHeight="1">
      <c r="A50" s="44"/>
      <c r="B50" s="44"/>
      <c r="C50" s="76" t="s">
        <v>141</v>
      </c>
      <c r="D50" s="147" t="s">
        <v>142</v>
      </c>
      <c r="E50" s="80" t="s">
        <v>114</v>
      </c>
      <c r="F50" s="73"/>
      <c r="G50" s="48"/>
      <c r="H50" s="75">
        <v>17157.88</v>
      </c>
      <c r="I50" s="75">
        <v>14611.33</v>
      </c>
      <c r="J50" s="172">
        <v>14903.56</v>
      </c>
      <c r="K50" s="172">
        <v>22417.96</v>
      </c>
      <c r="L50" s="172">
        <v>17846.7</v>
      </c>
      <c r="M50" s="172">
        <v>16218.58</v>
      </c>
      <c r="N50" s="75"/>
      <c r="O50" s="75"/>
      <c r="P50" s="75"/>
      <c r="Q50" s="75"/>
      <c r="R50" s="189">
        <f t="shared" si="1"/>
        <v>103156.01</v>
      </c>
    </row>
    <row r="51" spans="1:18" s="4" customFormat="1" ht="30" customHeight="1">
      <c r="A51" s="44"/>
      <c r="B51" s="44"/>
      <c r="C51" s="76" t="s">
        <v>139</v>
      </c>
      <c r="D51" s="145" t="s">
        <v>140</v>
      </c>
      <c r="E51" s="146" t="s">
        <v>109</v>
      </c>
      <c r="F51" s="73"/>
      <c r="G51" s="48"/>
      <c r="H51" s="75">
        <v>1881.16</v>
      </c>
      <c r="I51" s="75">
        <v>1881.16</v>
      </c>
      <c r="J51" s="172">
        <v>1881.16</v>
      </c>
      <c r="K51" s="75">
        <v>0</v>
      </c>
      <c r="L51" s="75">
        <v>0</v>
      </c>
      <c r="M51" s="75">
        <v>0</v>
      </c>
      <c r="N51" s="75"/>
      <c r="O51" s="75"/>
      <c r="P51" s="75"/>
      <c r="Q51" s="75"/>
      <c r="R51" s="189">
        <f t="shared" si="1"/>
        <v>5643.4800000000005</v>
      </c>
    </row>
    <row r="52" spans="1:18" s="4" customFormat="1" ht="30" customHeight="1">
      <c r="A52" s="44"/>
      <c r="B52" s="44"/>
      <c r="C52" s="76" t="s">
        <v>137</v>
      </c>
      <c r="D52" s="147" t="s">
        <v>138</v>
      </c>
      <c r="E52" s="80" t="s">
        <v>80</v>
      </c>
      <c r="F52" s="73"/>
      <c r="G52" s="48"/>
      <c r="H52" s="75">
        <v>3827.16</v>
      </c>
      <c r="I52" s="75">
        <v>2033.58</v>
      </c>
      <c r="J52" s="172">
        <v>2697.16</v>
      </c>
      <c r="K52" s="172">
        <v>3612.88</v>
      </c>
      <c r="L52" s="172">
        <v>2727.08</v>
      </c>
      <c r="M52" s="172">
        <v>3192.88</v>
      </c>
      <c r="N52" s="75"/>
      <c r="O52" s="75"/>
      <c r="P52" s="75"/>
      <c r="Q52" s="75"/>
      <c r="R52" s="189">
        <f t="shared" si="1"/>
        <v>18090.739999999998</v>
      </c>
    </row>
    <row r="53" spans="1:18" s="4" customFormat="1" ht="30" customHeight="1">
      <c r="A53" s="44"/>
      <c r="B53" s="44"/>
      <c r="C53" s="76" t="s">
        <v>135</v>
      </c>
      <c r="D53" s="147" t="s">
        <v>136</v>
      </c>
      <c r="E53" s="146" t="s">
        <v>93</v>
      </c>
      <c r="F53" s="58"/>
      <c r="G53" s="73"/>
      <c r="H53" s="75">
        <v>5320</v>
      </c>
      <c r="I53" s="75">
        <v>3920</v>
      </c>
      <c r="J53" s="172">
        <v>4880</v>
      </c>
      <c r="K53" s="75">
        <v>0</v>
      </c>
      <c r="L53" s="75">
        <v>0</v>
      </c>
      <c r="M53" s="75">
        <v>0</v>
      </c>
      <c r="N53" s="75"/>
      <c r="O53" s="75"/>
      <c r="P53" s="75"/>
      <c r="Q53" s="75"/>
      <c r="R53" s="189">
        <f t="shared" si="1"/>
        <v>14120</v>
      </c>
    </row>
    <row r="54" spans="1:18" s="4" customFormat="1" ht="30" customHeight="1">
      <c r="A54" s="44" t="s">
        <v>28</v>
      </c>
      <c r="B54" s="44" t="s">
        <v>34</v>
      </c>
      <c r="C54" s="76" t="s">
        <v>132</v>
      </c>
      <c r="D54" s="147" t="s">
        <v>134</v>
      </c>
      <c r="E54" s="80" t="s">
        <v>133</v>
      </c>
      <c r="F54" s="73"/>
      <c r="G54" s="48"/>
      <c r="H54" s="75">
        <v>6896.49</v>
      </c>
      <c r="I54" s="75">
        <v>9742.58</v>
      </c>
      <c r="J54" s="172">
        <v>10505.78</v>
      </c>
      <c r="K54" s="172">
        <v>14527.57</v>
      </c>
      <c r="L54" s="172">
        <v>12923.11</v>
      </c>
      <c r="M54" s="172">
        <v>11499.87</v>
      </c>
      <c r="N54" s="75"/>
      <c r="O54" s="75"/>
      <c r="P54" s="75"/>
      <c r="Q54" s="75"/>
      <c r="R54" s="189">
        <f t="shared" si="1"/>
        <v>66095.4</v>
      </c>
    </row>
    <row r="55" spans="1:18" s="4" customFormat="1" ht="30" customHeight="1">
      <c r="A55" s="44"/>
      <c r="B55" s="44"/>
      <c r="C55" s="76" t="s">
        <v>129</v>
      </c>
      <c r="D55" s="147" t="s">
        <v>131</v>
      </c>
      <c r="E55" s="80" t="s">
        <v>130</v>
      </c>
      <c r="F55" s="73"/>
      <c r="G55" s="48"/>
      <c r="H55" s="75">
        <v>6105.45</v>
      </c>
      <c r="I55" s="75">
        <v>6105.45</v>
      </c>
      <c r="J55" s="172">
        <v>5635.8</v>
      </c>
      <c r="K55" s="172">
        <v>8265.84</v>
      </c>
      <c r="L55" s="172">
        <v>7263.92</v>
      </c>
      <c r="M55" s="172">
        <v>7799.64</v>
      </c>
      <c r="N55" s="75"/>
      <c r="O55" s="75"/>
      <c r="P55" s="75"/>
      <c r="Q55" s="75"/>
      <c r="R55" s="189">
        <f t="shared" si="1"/>
        <v>41176.1</v>
      </c>
    </row>
    <row r="56" spans="1:18" s="4" customFormat="1" ht="30" customHeight="1">
      <c r="A56" s="44" t="s">
        <v>32</v>
      </c>
      <c r="B56" s="44" t="s">
        <v>33</v>
      </c>
      <c r="C56" s="76" t="s">
        <v>126</v>
      </c>
      <c r="D56" s="147" t="s">
        <v>128</v>
      </c>
      <c r="E56" s="80" t="s">
        <v>127</v>
      </c>
      <c r="F56" s="73"/>
      <c r="G56" s="48"/>
      <c r="H56" s="75">
        <v>19479.28</v>
      </c>
      <c r="I56" s="75">
        <v>15095.88</v>
      </c>
      <c r="J56" s="172">
        <v>14845.4</v>
      </c>
      <c r="K56" s="172">
        <v>19190.2</v>
      </c>
      <c r="L56" s="172">
        <f>12038.68+5009.6</f>
        <v>17048.28</v>
      </c>
      <c r="M56" s="172">
        <f>11471.52+2442.18</f>
        <v>13913.7</v>
      </c>
      <c r="N56" s="75"/>
      <c r="O56" s="75"/>
      <c r="P56" s="75"/>
      <c r="Q56" s="75"/>
      <c r="R56" s="189">
        <f t="shared" si="1"/>
        <v>99572.73999999999</v>
      </c>
    </row>
    <row r="57" spans="1:156" s="4" customFormat="1" ht="30" customHeight="1">
      <c r="A57" s="81"/>
      <c r="B57" s="81"/>
      <c r="C57" s="76" t="s">
        <v>124</v>
      </c>
      <c r="D57" s="147" t="s">
        <v>125</v>
      </c>
      <c r="E57" s="146" t="s">
        <v>109</v>
      </c>
      <c r="F57" s="73"/>
      <c r="G57" s="48"/>
      <c r="H57" s="75">
        <v>2900</v>
      </c>
      <c r="I57" s="75">
        <v>3031.4</v>
      </c>
      <c r="J57" s="172">
        <v>3681.4</v>
      </c>
      <c r="K57" s="172">
        <v>4149.96</v>
      </c>
      <c r="L57" s="75">
        <v>0</v>
      </c>
      <c r="M57" s="75">
        <v>0</v>
      </c>
      <c r="N57" s="75"/>
      <c r="O57" s="75"/>
      <c r="P57" s="75"/>
      <c r="Q57" s="75"/>
      <c r="R57" s="189">
        <f t="shared" si="1"/>
        <v>13762.759999999998</v>
      </c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</row>
    <row r="58" spans="1:18" s="4" customFormat="1" ht="30" customHeight="1">
      <c r="A58" s="44"/>
      <c r="B58" s="44"/>
      <c r="C58" s="76" t="s">
        <v>121</v>
      </c>
      <c r="D58" s="75" t="s">
        <v>122</v>
      </c>
      <c r="E58" s="80" t="s">
        <v>123</v>
      </c>
      <c r="F58" s="73"/>
      <c r="G58" s="48"/>
      <c r="H58" s="75">
        <v>2056.88</v>
      </c>
      <c r="I58" s="75">
        <v>1168.12</v>
      </c>
      <c r="J58" s="172">
        <v>1083.84</v>
      </c>
      <c r="K58" s="172">
        <v>917.64</v>
      </c>
      <c r="L58" s="75">
        <v>0</v>
      </c>
      <c r="M58" s="75">
        <v>0</v>
      </c>
      <c r="N58" s="75"/>
      <c r="O58" s="75"/>
      <c r="P58" s="75"/>
      <c r="Q58" s="75"/>
      <c r="R58" s="189">
        <f t="shared" si="1"/>
        <v>5226.4800000000005</v>
      </c>
    </row>
    <row r="59" spans="1:18" s="4" customFormat="1" ht="30" customHeight="1">
      <c r="A59" s="44"/>
      <c r="B59" s="44"/>
      <c r="C59" s="76" t="s">
        <v>154</v>
      </c>
      <c r="D59" s="147" t="s">
        <v>155</v>
      </c>
      <c r="E59" s="80" t="s">
        <v>144</v>
      </c>
      <c r="F59" s="73"/>
      <c r="G59" s="48"/>
      <c r="H59" s="75">
        <v>777.12</v>
      </c>
      <c r="I59" s="75">
        <v>398.69</v>
      </c>
      <c r="J59" s="172">
        <v>417.91</v>
      </c>
      <c r="K59" s="75">
        <v>0</v>
      </c>
      <c r="L59" s="75">
        <v>0</v>
      </c>
      <c r="M59" s="75">
        <v>0</v>
      </c>
      <c r="N59" s="75"/>
      <c r="O59" s="75"/>
      <c r="P59" s="75"/>
      <c r="Q59" s="75"/>
      <c r="R59" s="189">
        <f t="shared" si="1"/>
        <v>1593.72</v>
      </c>
    </row>
    <row r="60" spans="1:18" s="4" customFormat="1" ht="30" customHeight="1">
      <c r="A60" s="44"/>
      <c r="B60" s="44"/>
      <c r="C60" s="76" t="s">
        <v>249</v>
      </c>
      <c r="D60" s="147" t="s">
        <v>152</v>
      </c>
      <c r="E60" s="80" t="s">
        <v>133</v>
      </c>
      <c r="F60" s="73"/>
      <c r="G60" s="48"/>
      <c r="H60" s="75">
        <v>4951.92</v>
      </c>
      <c r="I60" s="75">
        <v>3582.84</v>
      </c>
      <c r="J60" s="172">
        <v>4514.66</v>
      </c>
      <c r="K60" s="172">
        <v>5525.3</v>
      </c>
      <c r="L60" s="172">
        <v>4694.82</v>
      </c>
      <c r="M60" s="172">
        <v>5343.56</v>
      </c>
      <c r="N60" s="75"/>
      <c r="O60" s="75"/>
      <c r="P60" s="75"/>
      <c r="Q60" s="75"/>
      <c r="R60" s="189">
        <f t="shared" si="1"/>
        <v>28613.100000000002</v>
      </c>
    </row>
    <row r="61" spans="1:18" s="4" customFormat="1" ht="30" customHeight="1">
      <c r="A61" s="44" t="s">
        <v>27</v>
      </c>
      <c r="B61" s="44" t="s">
        <v>28</v>
      </c>
      <c r="C61" s="78" t="s">
        <v>151</v>
      </c>
      <c r="D61" s="80" t="s">
        <v>153</v>
      </c>
      <c r="E61" s="80" t="s">
        <v>68</v>
      </c>
      <c r="F61" s="79"/>
      <c r="G61" s="82"/>
      <c r="H61" s="75">
        <v>52701.04</v>
      </c>
      <c r="I61" s="75">
        <v>22911.9</v>
      </c>
      <c r="J61" s="172">
        <v>45014.11</v>
      </c>
      <c r="K61" s="172">
        <v>34525.86</v>
      </c>
      <c r="L61" s="172">
        <v>31667.4</v>
      </c>
      <c r="M61" s="172">
        <v>32154.6</v>
      </c>
      <c r="N61" s="75"/>
      <c r="O61" s="75"/>
      <c r="P61" s="75"/>
      <c r="Q61" s="75"/>
      <c r="R61" s="189">
        <f t="shared" si="1"/>
        <v>218974.91</v>
      </c>
    </row>
    <row r="62" spans="1:18" s="4" customFormat="1" ht="30" customHeight="1">
      <c r="A62" s="44"/>
      <c r="B62" s="44"/>
      <c r="C62" s="76" t="s">
        <v>149</v>
      </c>
      <c r="D62" s="147" t="s">
        <v>150</v>
      </c>
      <c r="E62" s="80" t="s">
        <v>71</v>
      </c>
      <c r="F62" s="73"/>
      <c r="G62" s="48"/>
      <c r="H62" s="75">
        <v>8132.09</v>
      </c>
      <c r="I62" s="75">
        <v>7888.83</v>
      </c>
      <c r="J62" s="172">
        <v>13538.64</v>
      </c>
      <c r="K62" s="172">
        <v>7055.08</v>
      </c>
      <c r="L62" s="172">
        <v>7739.26</v>
      </c>
      <c r="M62" s="172">
        <v>7764.93</v>
      </c>
      <c r="N62" s="75"/>
      <c r="O62" s="75"/>
      <c r="P62" s="75"/>
      <c r="Q62" s="75"/>
      <c r="R62" s="189">
        <f t="shared" si="1"/>
        <v>52118.83</v>
      </c>
    </row>
    <row r="63" spans="1:18" s="4" customFormat="1" ht="30" customHeight="1">
      <c r="A63" s="44"/>
      <c r="B63" s="44"/>
      <c r="C63" s="76" t="s">
        <v>156</v>
      </c>
      <c r="D63" s="147" t="s">
        <v>158</v>
      </c>
      <c r="E63" s="146" t="s">
        <v>157</v>
      </c>
      <c r="F63" s="73"/>
      <c r="G63" s="48"/>
      <c r="H63" s="75">
        <v>4383.4</v>
      </c>
      <c r="I63" s="75">
        <v>3757.2</v>
      </c>
      <c r="J63" s="172">
        <v>3819.82</v>
      </c>
      <c r="K63" s="172">
        <v>4508.64</v>
      </c>
      <c r="L63" s="172">
        <v>4132.92</v>
      </c>
      <c r="M63" s="172">
        <v>4195.54</v>
      </c>
      <c r="N63" s="75"/>
      <c r="O63" s="75"/>
      <c r="P63" s="75"/>
      <c r="Q63" s="75"/>
      <c r="R63" s="189">
        <f t="shared" si="1"/>
        <v>24797.520000000004</v>
      </c>
    </row>
    <row r="64" spans="1:18" ht="12.75">
      <c r="A64" s="59"/>
      <c r="B64" s="59"/>
      <c r="C64" s="120" t="s">
        <v>0</v>
      </c>
      <c r="D64" s="121"/>
      <c r="E64" s="168"/>
      <c r="F64" s="122">
        <f aca="true" t="shared" si="2" ref="F64:Q64">SUM(F19:F63)</f>
        <v>0</v>
      </c>
      <c r="G64" s="122">
        <f t="shared" si="2"/>
        <v>0</v>
      </c>
      <c r="H64" s="122">
        <f t="shared" si="2"/>
        <v>389427.21</v>
      </c>
      <c r="I64" s="122">
        <f>SUM(I19:I63)</f>
        <v>312468.85000000003</v>
      </c>
      <c r="J64" s="122">
        <f>SUM(J19:J63)</f>
        <v>395864.58</v>
      </c>
      <c r="K64" s="122">
        <f t="shared" si="2"/>
        <v>449727.55000000005</v>
      </c>
      <c r="L64" s="122">
        <f t="shared" si="2"/>
        <v>395384.80000000005</v>
      </c>
      <c r="M64" s="122">
        <f t="shared" si="2"/>
        <v>387777.53</v>
      </c>
      <c r="N64" s="122">
        <f t="shared" si="2"/>
        <v>0</v>
      </c>
      <c r="O64" s="122">
        <f t="shared" si="2"/>
        <v>0</v>
      </c>
      <c r="P64" s="122">
        <f t="shared" si="2"/>
        <v>0</v>
      </c>
      <c r="Q64" s="122">
        <f t="shared" si="2"/>
        <v>0</v>
      </c>
      <c r="R64" s="188">
        <f>SUM(H64:Q64)</f>
        <v>2330650.5200000005</v>
      </c>
    </row>
    <row r="65" spans="1:41" s="5" customFormat="1" ht="12.75">
      <c r="A65" s="83"/>
      <c r="B65" s="84"/>
      <c r="C65" s="84"/>
      <c r="D65" s="84"/>
      <c r="E65" s="84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4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21"/>
    </row>
    <row r="66" spans="1:40" ht="11.25" customHeight="1">
      <c r="A66" s="197" t="s">
        <v>51</v>
      </c>
      <c r="B66" s="197"/>
      <c r="C66" s="197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</row>
    <row r="67" spans="1:18" s="4" customFormat="1" ht="38.25">
      <c r="A67" s="44"/>
      <c r="B67" s="44"/>
      <c r="C67" s="54" t="s">
        <v>260</v>
      </c>
      <c r="D67" s="176" t="s">
        <v>261</v>
      </c>
      <c r="E67" s="56" t="s">
        <v>262</v>
      </c>
      <c r="F67" s="46"/>
      <c r="G67" s="47"/>
      <c r="H67" s="75">
        <v>0</v>
      </c>
      <c r="I67" s="75">
        <v>0</v>
      </c>
      <c r="J67" s="75">
        <v>1500</v>
      </c>
      <c r="K67" s="75">
        <v>1500</v>
      </c>
      <c r="L67" s="75">
        <v>1500</v>
      </c>
      <c r="M67" s="75">
        <v>1500</v>
      </c>
      <c r="N67" s="75"/>
      <c r="O67" s="75"/>
      <c r="P67" s="75"/>
      <c r="Q67" s="75"/>
      <c r="R67" s="188">
        <f>SUM(H67:Q67)</f>
        <v>6000</v>
      </c>
    </row>
    <row r="68" spans="1:18" ht="12.75">
      <c r="A68" s="59"/>
      <c r="B68" s="59"/>
      <c r="C68" s="60" t="s">
        <v>0</v>
      </c>
      <c r="D68" s="61"/>
      <c r="E68" s="62"/>
      <c r="F68" s="63">
        <f>SUM(F67)</f>
        <v>0</v>
      </c>
      <c r="G68" s="63">
        <f aca="true" t="shared" si="3" ref="G68:Q68">SUM(G67)</f>
        <v>0</v>
      </c>
      <c r="H68" s="63">
        <f t="shared" si="3"/>
        <v>0</v>
      </c>
      <c r="I68" s="63">
        <f t="shared" si="3"/>
        <v>0</v>
      </c>
      <c r="J68" s="63">
        <f t="shared" si="3"/>
        <v>1500</v>
      </c>
      <c r="K68" s="63">
        <f>SUM(K67)</f>
        <v>1500</v>
      </c>
      <c r="L68" s="63">
        <f t="shared" si="3"/>
        <v>1500</v>
      </c>
      <c r="M68" s="63">
        <f t="shared" si="3"/>
        <v>1500</v>
      </c>
      <c r="N68" s="86">
        <f t="shared" si="3"/>
        <v>0</v>
      </c>
      <c r="O68" s="63">
        <f t="shared" si="3"/>
        <v>0</v>
      </c>
      <c r="P68" s="63">
        <f t="shared" si="3"/>
        <v>0</v>
      </c>
      <c r="Q68" s="63">
        <f t="shared" si="3"/>
        <v>0</v>
      </c>
      <c r="R68" s="188">
        <f>SUM(H68:Q68)</f>
        <v>6000</v>
      </c>
    </row>
    <row r="69" spans="1:70" s="5" customFormat="1" ht="12.75">
      <c r="A69" s="83"/>
      <c r="B69" s="84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21"/>
    </row>
    <row r="70" spans="1:69" ht="11.25" customHeight="1" hidden="1">
      <c r="A70" s="197" t="s">
        <v>4</v>
      </c>
      <c r="B70" s="197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</row>
    <row r="71" spans="1:69" s="4" customFormat="1" ht="12.75" hidden="1">
      <c r="A71" s="44"/>
      <c r="B71" s="44"/>
      <c r="C71" s="51"/>
      <c r="D71" s="87"/>
      <c r="E71" s="88"/>
      <c r="F71" s="46"/>
      <c r="G71" s="52"/>
      <c r="H71" s="48"/>
      <c r="I71" s="48"/>
      <c r="J71" s="48"/>
      <c r="K71" s="49"/>
      <c r="L71" s="49"/>
      <c r="M71" s="49"/>
      <c r="N71" s="49"/>
      <c r="O71" s="49"/>
      <c r="P71" s="49">
        <v>0</v>
      </c>
      <c r="Q71" s="49"/>
      <c r="R71" s="89">
        <f>SUM(F71:Q71)</f>
        <v>0</v>
      </c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</row>
    <row r="72" spans="1:69" ht="12.75" hidden="1">
      <c r="A72" s="59"/>
      <c r="B72" s="59"/>
      <c r="C72" s="60" t="s">
        <v>0</v>
      </c>
      <c r="D72" s="61"/>
      <c r="E72" s="62"/>
      <c r="F72" s="63">
        <f>SUM(F71)</f>
        <v>0</v>
      </c>
      <c r="G72" s="63">
        <f>SUM(G71)</f>
        <v>0</v>
      </c>
      <c r="H72" s="63">
        <f aca="true" t="shared" si="4" ref="H72:Q72">SUM(H71)</f>
        <v>0</v>
      </c>
      <c r="I72" s="63"/>
      <c r="J72" s="63">
        <f t="shared" si="4"/>
        <v>0</v>
      </c>
      <c r="K72" s="63">
        <f>SUM(K71)</f>
        <v>0</v>
      </c>
      <c r="L72" s="63">
        <f t="shared" si="4"/>
        <v>0</v>
      </c>
      <c r="M72" s="63">
        <f t="shared" si="4"/>
        <v>0</v>
      </c>
      <c r="N72" s="63">
        <f t="shared" si="4"/>
        <v>0</v>
      </c>
      <c r="O72" s="63">
        <f t="shared" si="4"/>
        <v>0</v>
      </c>
      <c r="P72" s="63">
        <f t="shared" si="4"/>
        <v>0</v>
      </c>
      <c r="Q72" s="63">
        <f t="shared" si="4"/>
        <v>0</v>
      </c>
      <c r="R72" s="64">
        <f>SUM(R71:R71)</f>
        <v>0</v>
      </c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</row>
    <row r="73" spans="1:70" s="5" customFormat="1" ht="12.75" hidden="1">
      <c r="A73" s="83"/>
      <c r="B73" s="84"/>
      <c r="C73" s="84"/>
      <c r="D73" s="84"/>
      <c r="E73" s="84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4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21"/>
    </row>
    <row r="74" spans="1:69" ht="11.25" customHeight="1">
      <c r="A74" s="197" t="s">
        <v>5</v>
      </c>
      <c r="B74" s="197"/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  <c r="R74" s="197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</row>
    <row r="75" spans="1:69" s="4" customFormat="1" ht="45" customHeight="1">
      <c r="A75" s="44"/>
      <c r="B75" s="44"/>
      <c r="C75" s="50" t="s">
        <v>174</v>
      </c>
      <c r="D75" s="55" t="s">
        <v>175</v>
      </c>
      <c r="E75" s="150" t="s">
        <v>176</v>
      </c>
      <c r="F75" s="107"/>
      <c r="G75" s="52"/>
      <c r="H75" s="52">
        <v>80</v>
      </c>
      <c r="I75" s="52">
        <v>80</v>
      </c>
      <c r="J75" s="170">
        <v>80</v>
      </c>
      <c r="K75" s="49">
        <v>80</v>
      </c>
      <c r="L75" s="49">
        <v>80</v>
      </c>
      <c r="M75" s="49">
        <v>80</v>
      </c>
      <c r="N75" s="49"/>
      <c r="O75" s="49"/>
      <c r="P75" s="49"/>
      <c r="Q75" s="49"/>
      <c r="R75" s="187">
        <f>SUM(H75:Q75)</f>
        <v>480</v>
      </c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</row>
    <row r="76" spans="1:69" s="4" customFormat="1" ht="18.75" customHeight="1" hidden="1">
      <c r="A76" s="44" t="s">
        <v>14</v>
      </c>
      <c r="B76" s="44" t="s">
        <v>14</v>
      </c>
      <c r="C76" s="51"/>
      <c r="D76" s="90"/>
      <c r="E76" s="91"/>
      <c r="F76" s="46"/>
      <c r="G76" s="47"/>
      <c r="H76" s="53"/>
      <c r="I76" s="53"/>
      <c r="J76" s="49"/>
      <c r="K76" s="49"/>
      <c r="L76" s="49"/>
      <c r="M76" s="49"/>
      <c r="N76" s="49"/>
      <c r="O76" s="49"/>
      <c r="P76" s="49"/>
      <c r="Q76" s="49"/>
      <c r="R76" s="187">
        <f>SUM(H76:Q76)</f>
        <v>0</v>
      </c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</row>
    <row r="77" spans="1:69" s="4" customFormat="1" ht="33.75" customHeight="1" hidden="1">
      <c r="A77" s="44"/>
      <c r="B77" s="44"/>
      <c r="C77" s="51"/>
      <c r="D77" s="90"/>
      <c r="E77" s="91"/>
      <c r="F77" s="46"/>
      <c r="G77" s="47"/>
      <c r="H77" s="47"/>
      <c r="I77" s="47"/>
      <c r="J77" s="49"/>
      <c r="K77" s="49"/>
      <c r="L77" s="49"/>
      <c r="M77" s="49"/>
      <c r="N77" s="49"/>
      <c r="O77" s="49"/>
      <c r="P77" s="49"/>
      <c r="Q77" s="49"/>
      <c r="R77" s="187">
        <f>SUM(H77:Q77)</f>
        <v>0</v>
      </c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</row>
    <row r="78" spans="1:69" ht="12.75">
      <c r="A78" s="59"/>
      <c r="B78" s="59"/>
      <c r="C78" s="60" t="s">
        <v>0</v>
      </c>
      <c r="D78" s="61"/>
      <c r="E78" s="62"/>
      <c r="F78" s="63">
        <f>SUM(F75:F76)</f>
        <v>0</v>
      </c>
      <c r="G78" s="63">
        <f>SUM(G75:G77)</f>
        <v>0</v>
      </c>
      <c r="H78" s="63">
        <f aca="true" t="shared" si="5" ref="H78:Q78">SUM(H75:H76)</f>
        <v>80</v>
      </c>
      <c r="I78" s="63">
        <f>SUM(I75:I77)</f>
        <v>80</v>
      </c>
      <c r="J78" s="63">
        <f t="shared" si="5"/>
        <v>80</v>
      </c>
      <c r="K78" s="63">
        <f t="shared" si="5"/>
        <v>80</v>
      </c>
      <c r="L78" s="63">
        <f t="shared" si="5"/>
        <v>80</v>
      </c>
      <c r="M78" s="63">
        <f t="shared" si="5"/>
        <v>80</v>
      </c>
      <c r="N78" s="63">
        <f t="shared" si="5"/>
        <v>0</v>
      </c>
      <c r="O78" s="63">
        <f t="shared" si="5"/>
        <v>0</v>
      </c>
      <c r="P78" s="63">
        <f t="shared" si="5"/>
        <v>0</v>
      </c>
      <c r="Q78" s="63">
        <f t="shared" si="5"/>
        <v>0</v>
      </c>
      <c r="R78" s="187">
        <f>SUM(H78:Q78)</f>
        <v>480</v>
      </c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</row>
    <row r="79" spans="1:69" s="4" customFormat="1" ht="12.75">
      <c r="A79" s="83"/>
      <c r="B79" s="84"/>
      <c r="C79" s="66"/>
      <c r="D79" s="67"/>
      <c r="E79" s="68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70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</row>
    <row r="80" spans="1:70" s="5" customFormat="1" ht="12.75">
      <c r="A80" s="83"/>
      <c r="B80" s="84"/>
      <c r="C80" s="84"/>
      <c r="D80" s="84"/>
      <c r="E80" s="84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4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21"/>
    </row>
    <row r="81" spans="1:69" ht="12.75">
      <c r="A81" s="92" t="s">
        <v>52</v>
      </c>
      <c r="B81" s="92" t="s">
        <v>53</v>
      </c>
      <c r="C81" s="197" t="s">
        <v>212</v>
      </c>
      <c r="D81" s="197"/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</row>
    <row r="82" spans="1:69" s="4" customFormat="1" ht="81" customHeight="1">
      <c r="A82" s="93" t="s">
        <v>18</v>
      </c>
      <c r="B82" s="93" t="s">
        <v>19</v>
      </c>
      <c r="C82" s="51" t="s">
        <v>213</v>
      </c>
      <c r="D82" s="55" t="s">
        <v>215</v>
      </c>
      <c r="E82" s="150" t="s">
        <v>214</v>
      </c>
      <c r="F82" s="95"/>
      <c r="G82" s="96"/>
      <c r="H82" s="169">
        <v>2000</v>
      </c>
      <c r="I82" s="169">
        <v>2000</v>
      </c>
      <c r="J82" s="170">
        <v>2000</v>
      </c>
      <c r="K82" s="49">
        <v>2000</v>
      </c>
      <c r="L82" s="49">
        <v>2000</v>
      </c>
      <c r="M82" s="49">
        <v>2000</v>
      </c>
      <c r="N82" s="49"/>
      <c r="O82" s="49">
        <v>0</v>
      </c>
      <c r="P82" s="49">
        <v>0</v>
      </c>
      <c r="Q82" s="49"/>
      <c r="R82" s="187">
        <f>SUM(H82:Q82)</f>
        <v>12000</v>
      </c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</row>
    <row r="83" spans="1:69" s="4" customFormat="1" ht="44.25" customHeight="1">
      <c r="A83" s="93"/>
      <c r="B83" s="93"/>
      <c r="C83" s="139" t="s">
        <v>230</v>
      </c>
      <c r="D83" s="55" t="s">
        <v>232</v>
      </c>
      <c r="E83" s="150" t="s">
        <v>231</v>
      </c>
      <c r="F83" s="97"/>
      <c r="G83" s="98"/>
      <c r="H83" s="98">
        <v>0</v>
      </c>
      <c r="I83" s="98">
        <v>0</v>
      </c>
      <c r="J83" s="193">
        <v>0</v>
      </c>
      <c r="K83" s="49">
        <v>0</v>
      </c>
      <c r="L83" s="49">
        <v>216</v>
      </c>
      <c r="M83" s="49">
        <v>0</v>
      </c>
      <c r="N83" s="49"/>
      <c r="O83" s="49"/>
      <c r="P83" s="49"/>
      <c r="Q83" s="49"/>
      <c r="R83" s="187">
        <f>SUM(H83:Q83)</f>
        <v>216</v>
      </c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</row>
    <row r="84" spans="1:69" ht="12.75">
      <c r="A84" s="59"/>
      <c r="B84" s="59"/>
      <c r="C84" s="60" t="s">
        <v>0</v>
      </c>
      <c r="D84" s="61"/>
      <c r="E84" s="99"/>
      <c r="F84" s="100">
        <f>SUM(F82:F82)</f>
        <v>0</v>
      </c>
      <c r="G84" s="100">
        <f aca="true" t="shared" si="6" ref="G84:Q84">SUM(G82:G82)</f>
        <v>0</v>
      </c>
      <c r="H84" s="100">
        <f t="shared" si="6"/>
        <v>2000</v>
      </c>
      <c r="I84" s="100">
        <f>SUM(I82:I83)</f>
        <v>2000</v>
      </c>
      <c r="J84" s="100">
        <f t="shared" si="6"/>
        <v>2000</v>
      </c>
      <c r="K84" s="100">
        <f t="shared" si="6"/>
        <v>2000</v>
      </c>
      <c r="L84" s="100">
        <f>SUM(L82:L82)</f>
        <v>2000</v>
      </c>
      <c r="M84" s="100">
        <f t="shared" si="6"/>
        <v>2000</v>
      </c>
      <c r="N84" s="100">
        <f t="shared" si="6"/>
        <v>0</v>
      </c>
      <c r="O84" s="100">
        <f t="shared" si="6"/>
        <v>0</v>
      </c>
      <c r="P84" s="100">
        <f t="shared" si="6"/>
        <v>0</v>
      </c>
      <c r="Q84" s="100">
        <f t="shared" si="6"/>
        <v>0</v>
      </c>
      <c r="R84" s="187">
        <f>SUM(H84:Q84)</f>
        <v>12000</v>
      </c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</row>
    <row r="85" spans="1:69" s="4" customFormat="1" ht="12.75">
      <c r="A85" s="83"/>
      <c r="B85" s="84"/>
      <c r="C85" s="66"/>
      <c r="D85" s="67"/>
      <c r="E85" s="103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70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</row>
    <row r="86" spans="1:69" ht="12.75">
      <c r="A86" s="101"/>
      <c r="B86" s="102"/>
      <c r="C86" s="66"/>
      <c r="D86" s="67"/>
      <c r="E86" s="103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7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</row>
    <row r="87" spans="1:69" ht="12.75">
      <c r="A87" s="59"/>
      <c r="B87" s="59"/>
      <c r="C87" s="197" t="s">
        <v>7</v>
      </c>
      <c r="D87" s="197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  <c r="R87" s="197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</row>
    <row r="88" spans="1:18" s="4" customFormat="1" ht="25.5">
      <c r="A88" s="105" t="s">
        <v>6</v>
      </c>
      <c r="B88" s="105"/>
      <c r="C88" s="54" t="s">
        <v>177</v>
      </c>
      <c r="D88" s="55" t="s">
        <v>178</v>
      </c>
      <c r="E88" s="56" t="s">
        <v>255</v>
      </c>
      <c r="F88" s="57"/>
      <c r="G88" s="49"/>
      <c r="H88" s="49">
        <v>0</v>
      </c>
      <c r="I88" s="49">
        <v>6912.8</v>
      </c>
      <c r="J88" s="170">
        <v>8472.8</v>
      </c>
      <c r="K88" s="170">
        <v>8741.2</v>
      </c>
      <c r="L88" s="170">
        <v>10127.6</v>
      </c>
      <c r="M88" s="170">
        <v>19619.6</v>
      </c>
      <c r="N88" s="49"/>
      <c r="O88" s="49"/>
      <c r="P88" s="49"/>
      <c r="Q88" s="49"/>
      <c r="R88" s="187">
        <f>SUM(H88:Q88)</f>
        <v>53874</v>
      </c>
    </row>
    <row r="89" spans="1:18" ht="12.75">
      <c r="A89" s="92" t="s">
        <v>18</v>
      </c>
      <c r="B89" s="92" t="s">
        <v>19</v>
      </c>
      <c r="C89" s="60" t="s">
        <v>0</v>
      </c>
      <c r="D89" s="61"/>
      <c r="E89" s="99"/>
      <c r="F89" s="63">
        <f>SUM(F88)</f>
        <v>0</v>
      </c>
      <c r="G89" s="63">
        <f>SUM(G88)</f>
        <v>0</v>
      </c>
      <c r="H89" s="63">
        <f>SUM(H88)</f>
        <v>0</v>
      </c>
      <c r="I89" s="63">
        <f>SUM(I88)</f>
        <v>6912.8</v>
      </c>
      <c r="J89" s="63">
        <f aca="true" t="shared" si="7" ref="J89:Q89">SUM(J88)</f>
        <v>8472.8</v>
      </c>
      <c r="K89" s="63">
        <f>SUM(K88)</f>
        <v>8741.2</v>
      </c>
      <c r="L89" s="63">
        <f>SUM(L88)</f>
        <v>10127.6</v>
      </c>
      <c r="M89" s="63">
        <f t="shared" si="7"/>
        <v>19619.6</v>
      </c>
      <c r="N89" s="63">
        <f t="shared" si="7"/>
        <v>0</v>
      </c>
      <c r="O89" s="63">
        <f t="shared" si="7"/>
        <v>0</v>
      </c>
      <c r="P89" s="63">
        <f t="shared" si="7"/>
        <v>0</v>
      </c>
      <c r="Q89" s="63">
        <f t="shared" si="7"/>
        <v>0</v>
      </c>
      <c r="R89" s="187">
        <f>SUM(H89:Q89)</f>
        <v>53874</v>
      </c>
    </row>
    <row r="90" spans="1:18" s="4" customFormat="1" ht="12.75">
      <c r="A90" s="106"/>
      <c r="B90" s="103"/>
      <c r="C90" s="66"/>
      <c r="D90" s="67"/>
      <c r="E90" s="103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70"/>
    </row>
    <row r="91" spans="1:108" s="6" customFormat="1" ht="11.25" customHeight="1">
      <c r="A91" s="106"/>
      <c r="B91" s="103"/>
      <c r="C91" s="103"/>
      <c r="D91" s="103"/>
      <c r="E91" s="103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103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</row>
    <row r="92" spans="1:108" ht="12.75">
      <c r="A92" s="59"/>
      <c r="B92" s="59"/>
      <c r="C92" s="198" t="s">
        <v>8</v>
      </c>
      <c r="D92" s="198"/>
      <c r="E92" s="198"/>
      <c r="F92" s="198"/>
      <c r="G92" s="198"/>
      <c r="H92" s="198"/>
      <c r="I92" s="198"/>
      <c r="J92" s="198"/>
      <c r="K92" s="198"/>
      <c r="L92" s="198"/>
      <c r="M92" s="198"/>
      <c r="N92" s="198"/>
      <c r="O92" s="198"/>
      <c r="P92" s="198"/>
      <c r="Q92" s="198"/>
      <c r="R92" s="198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</row>
    <row r="93" spans="1:108" ht="69" customHeight="1">
      <c r="A93" s="31"/>
      <c r="B93" s="31"/>
      <c r="C93" s="50" t="s">
        <v>220</v>
      </c>
      <c r="D93" s="55" t="s">
        <v>221</v>
      </c>
      <c r="E93" s="56" t="s">
        <v>222</v>
      </c>
      <c r="F93" s="107"/>
      <c r="G93" s="52"/>
      <c r="H93" s="49">
        <v>0</v>
      </c>
      <c r="I93" s="49">
        <v>0</v>
      </c>
      <c r="J93" s="177">
        <v>202.4</v>
      </c>
      <c r="K93" s="177">
        <v>139.15</v>
      </c>
      <c r="L93" s="177">
        <v>164.45</v>
      </c>
      <c r="M93" s="49">
        <v>0</v>
      </c>
      <c r="N93" s="49"/>
      <c r="O93" s="49"/>
      <c r="P93" s="49"/>
      <c r="Q93" s="49"/>
      <c r="R93" s="187">
        <f>SUM(H93:Q93)</f>
        <v>506</v>
      </c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</row>
    <row r="94" spans="1:18" ht="12.75">
      <c r="A94" s="92" t="s">
        <v>18</v>
      </c>
      <c r="B94" s="92" t="s">
        <v>19</v>
      </c>
      <c r="C94" s="60" t="s">
        <v>0</v>
      </c>
      <c r="D94" s="61"/>
      <c r="E94" s="99"/>
      <c r="F94" s="63">
        <f>F93</f>
        <v>0</v>
      </c>
      <c r="G94" s="63">
        <f aca="true" t="shared" si="8" ref="G94:Q94">G93</f>
        <v>0</v>
      </c>
      <c r="H94" s="63">
        <f t="shared" si="8"/>
        <v>0</v>
      </c>
      <c r="I94" s="63">
        <f t="shared" si="8"/>
        <v>0</v>
      </c>
      <c r="J94" s="63">
        <f t="shared" si="8"/>
        <v>202.4</v>
      </c>
      <c r="K94" s="63">
        <f t="shared" si="8"/>
        <v>139.15</v>
      </c>
      <c r="L94" s="63">
        <f t="shared" si="8"/>
        <v>164.45</v>
      </c>
      <c r="M94" s="63">
        <f t="shared" si="8"/>
        <v>0</v>
      </c>
      <c r="N94" s="63">
        <f t="shared" si="8"/>
        <v>0</v>
      </c>
      <c r="O94" s="63">
        <f t="shared" si="8"/>
        <v>0</v>
      </c>
      <c r="P94" s="63">
        <f t="shared" si="8"/>
        <v>0</v>
      </c>
      <c r="Q94" s="63">
        <f t="shared" si="8"/>
        <v>0</v>
      </c>
      <c r="R94" s="187">
        <f>SUM(H94:Q94)</f>
        <v>506</v>
      </c>
    </row>
    <row r="95" spans="1:18" s="4" customFormat="1" ht="12.75">
      <c r="A95" s="108"/>
      <c r="B95" s="108"/>
      <c r="C95" s="109"/>
      <c r="D95" s="110"/>
      <c r="E95" s="111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3"/>
    </row>
    <row r="96" spans="1:108" s="27" customFormat="1" ht="11.25" customHeight="1">
      <c r="A96" s="31"/>
      <c r="B96" s="31"/>
      <c r="C96" s="199" t="s">
        <v>199</v>
      </c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200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</row>
    <row r="97" spans="1:108" ht="56.25" customHeight="1">
      <c r="A97" s="31"/>
      <c r="B97" s="31"/>
      <c r="C97" s="140" t="s">
        <v>203</v>
      </c>
      <c r="D97" s="151" t="s">
        <v>204</v>
      </c>
      <c r="E97" s="56" t="s">
        <v>205</v>
      </c>
      <c r="F97" s="46"/>
      <c r="G97" s="47"/>
      <c r="H97" s="48">
        <v>3000</v>
      </c>
      <c r="I97" s="48">
        <v>3000</v>
      </c>
      <c r="J97" s="49">
        <v>3000</v>
      </c>
      <c r="K97" s="48">
        <v>0</v>
      </c>
      <c r="L97" s="48">
        <v>0</v>
      </c>
      <c r="M97" s="48">
        <v>0</v>
      </c>
      <c r="N97" s="48"/>
      <c r="O97" s="48"/>
      <c r="P97" s="48"/>
      <c r="Q97" s="48"/>
      <c r="R97" s="89">
        <f>SUM(H97:Q97)</f>
        <v>9000</v>
      </c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</row>
    <row r="98" spans="1:108" ht="56.25" customHeight="1">
      <c r="A98" s="31"/>
      <c r="B98" s="31"/>
      <c r="C98" s="45" t="s">
        <v>206</v>
      </c>
      <c r="D98" s="151" t="s">
        <v>207</v>
      </c>
      <c r="E98" s="56" t="s">
        <v>210</v>
      </c>
      <c r="F98" s="46"/>
      <c r="G98" s="47"/>
      <c r="H98" s="48">
        <v>3183.95</v>
      </c>
      <c r="I98" s="48">
        <v>3183.95</v>
      </c>
      <c r="J98" s="49">
        <v>3183.95</v>
      </c>
      <c r="K98" s="48">
        <v>0</v>
      </c>
      <c r="L98" s="48">
        <v>0</v>
      </c>
      <c r="M98" s="48">
        <v>0</v>
      </c>
      <c r="N98" s="48"/>
      <c r="O98" s="48"/>
      <c r="P98" s="48"/>
      <c r="Q98" s="48"/>
      <c r="R98" s="89">
        <f>SUM(H98:Q98)</f>
        <v>9551.849999999999</v>
      </c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</row>
    <row r="99" spans="1:108" ht="56.25" customHeight="1">
      <c r="A99" s="31"/>
      <c r="B99" s="31"/>
      <c r="C99" s="45" t="s">
        <v>208</v>
      </c>
      <c r="D99" s="151" t="s">
        <v>209</v>
      </c>
      <c r="E99" s="56" t="s">
        <v>211</v>
      </c>
      <c r="F99" s="46"/>
      <c r="G99" s="47"/>
      <c r="H99" s="48">
        <v>1400</v>
      </c>
      <c r="I99" s="48">
        <v>1400</v>
      </c>
      <c r="J99" s="49">
        <v>1400</v>
      </c>
      <c r="K99" s="48">
        <v>1400</v>
      </c>
      <c r="L99" s="48">
        <v>1400</v>
      </c>
      <c r="M99" s="48">
        <v>1400</v>
      </c>
      <c r="N99" s="48"/>
      <c r="O99" s="48"/>
      <c r="P99" s="48"/>
      <c r="Q99" s="48"/>
      <c r="R99" s="89">
        <f>SUM(H99:Q99)</f>
        <v>8400</v>
      </c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</row>
    <row r="100" spans="1:108" ht="12.75">
      <c r="A100" s="115" t="s">
        <v>16</v>
      </c>
      <c r="B100" s="44" t="s">
        <v>15</v>
      </c>
      <c r="C100" s="60" t="s">
        <v>0</v>
      </c>
      <c r="D100" s="61"/>
      <c r="E100" s="99"/>
      <c r="F100" s="63">
        <f>F97</f>
        <v>0</v>
      </c>
      <c r="G100" s="63">
        <f>G97</f>
        <v>0</v>
      </c>
      <c r="H100" s="63">
        <f aca="true" t="shared" si="9" ref="H100:R100">SUM(H97:H99)</f>
        <v>7583.95</v>
      </c>
      <c r="I100" s="63">
        <f t="shared" si="9"/>
        <v>7583.95</v>
      </c>
      <c r="J100" s="63">
        <f t="shared" si="9"/>
        <v>7583.95</v>
      </c>
      <c r="K100" s="63">
        <f t="shared" si="9"/>
        <v>1400</v>
      </c>
      <c r="L100" s="63">
        <f t="shared" si="9"/>
        <v>1400</v>
      </c>
      <c r="M100" s="63">
        <f t="shared" si="9"/>
        <v>1400</v>
      </c>
      <c r="N100" s="63">
        <f t="shared" si="9"/>
        <v>0</v>
      </c>
      <c r="O100" s="63">
        <f t="shared" si="9"/>
        <v>0</v>
      </c>
      <c r="P100" s="63">
        <f t="shared" si="9"/>
        <v>0</v>
      </c>
      <c r="Q100" s="63">
        <f t="shared" si="9"/>
        <v>0</v>
      </c>
      <c r="R100" s="63">
        <f t="shared" si="9"/>
        <v>26951.85</v>
      </c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</row>
    <row r="101" spans="1:108" s="5" customFormat="1" ht="12.75">
      <c r="A101" s="83"/>
      <c r="B101" s="84"/>
      <c r="C101" s="84"/>
      <c r="D101" s="84"/>
      <c r="E101" s="84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4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</row>
    <row r="102" spans="1:108" ht="12.75">
      <c r="A102" s="59"/>
      <c r="B102" s="59"/>
      <c r="C102" s="197" t="s">
        <v>9</v>
      </c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</row>
    <row r="103" spans="1:108" ht="60.75" customHeight="1">
      <c r="A103" s="116"/>
      <c r="B103" s="116"/>
      <c r="C103" s="54" t="s">
        <v>179</v>
      </c>
      <c r="D103" s="55" t="s">
        <v>180</v>
      </c>
      <c r="E103" s="56" t="s">
        <v>181</v>
      </c>
      <c r="F103" s="107"/>
      <c r="G103" s="52"/>
      <c r="H103" s="49">
        <v>3450</v>
      </c>
      <c r="I103" s="49">
        <v>3450</v>
      </c>
      <c r="J103" s="170">
        <v>3450</v>
      </c>
      <c r="K103" s="49">
        <v>0</v>
      </c>
      <c r="L103" s="49">
        <v>0</v>
      </c>
      <c r="M103" s="49">
        <v>0</v>
      </c>
      <c r="N103" s="49"/>
      <c r="O103" s="49"/>
      <c r="P103" s="49"/>
      <c r="Q103" s="49"/>
      <c r="R103" s="187">
        <f>SUM(F103:Q103)</f>
        <v>10350</v>
      </c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</row>
    <row r="104" spans="1:108" ht="60.75" customHeight="1">
      <c r="A104" s="116"/>
      <c r="B104" s="116"/>
      <c r="C104" s="54" t="s">
        <v>272</v>
      </c>
      <c r="D104" s="55" t="s">
        <v>271</v>
      </c>
      <c r="E104" s="56" t="s">
        <v>181</v>
      </c>
      <c r="F104" s="107"/>
      <c r="G104" s="52"/>
      <c r="H104" s="49">
        <v>0</v>
      </c>
      <c r="I104" s="49">
        <v>0</v>
      </c>
      <c r="J104" s="170">
        <v>0</v>
      </c>
      <c r="K104" s="170">
        <v>1850</v>
      </c>
      <c r="L104" s="49">
        <v>1850</v>
      </c>
      <c r="M104" s="49">
        <v>1850</v>
      </c>
      <c r="N104" s="49"/>
      <c r="O104" s="49"/>
      <c r="P104" s="49"/>
      <c r="Q104" s="49"/>
      <c r="R104" s="187">
        <f>SUM(H104:K104)</f>
        <v>1850</v>
      </c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</row>
    <row r="105" spans="1:108" ht="12.75">
      <c r="A105" s="116"/>
      <c r="B105" s="116"/>
      <c r="C105" s="60" t="s">
        <v>0</v>
      </c>
      <c r="D105" s="61"/>
      <c r="E105" s="99"/>
      <c r="F105" s="63">
        <f>SUM(F103:F103)</f>
        <v>0</v>
      </c>
      <c r="G105" s="63">
        <f>SUM(G103:G103)</f>
        <v>0</v>
      </c>
      <c r="H105" s="63">
        <f>SUM(H103:H104)</f>
        <v>3450</v>
      </c>
      <c r="I105" s="63">
        <f aca="true" t="shared" si="10" ref="I105:Q105">SUM(I103:I104)</f>
        <v>3450</v>
      </c>
      <c r="J105" s="63">
        <f t="shared" si="10"/>
        <v>3450</v>
      </c>
      <c r="K105" s="63">
        <f t="shared" si="10"/>
        <v>1850</v>
      </c>
      <c r="L105" s="63">
        <f t="shared" si="10"/>
        <v>1850</v>
      </c>
      <c r="M105" s="63">
        <f t="shared" si="10"/>
        <v>1850</v>
      </c>
      <c r="N105" s="63">
        <f t="shared" si="10"/>
        <v>0</v>
      </c>
      <c r="O105" s="63">
        <f t="shared" si="10"/>
        <v>0</v>
      </c>
      <c r="P105" s="63">
        <f t="shared" si="10"/>
        <v>0</v>
      </c>
      <c r="Q105" s="63">
        <f t="shared" si="10"/>
        <v>0</v>
      </c>
      <c r="R105" s="63">
        <f>SUM(R103:R104)</f>
        <v>12200</v>
      </c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</row>
    <row r="106" spans="1:108" s="5" customFormat="1" ht="12.75">
      <c r="A106" s="83"/>
      <c r="B106" s="84"/>
      <c r="C106" s="84"/>
      <c r="D106" s="84"/>
      <c r="E106" s="84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4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</row>
    <row r="107" spans="1:18" ht="12.75">
      <c r="A107" s="59"/>
      <c r="B107" s="59"/>
      <c r="C107" s="197" t="s">
        <v>57</v>
      </c>
      <c r="D107" s="197"/>
      <c r="E107" s="197"/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  <c r="R107" s="197"/>
    </row>
    <row r="108" spans="1:18" ht="38.25">
      <c r="A108" s="59"/>
      <c r="B108" s="59"/>
      <c r="C108" s="94" t="s">
        <v>188</v>
      </c>
      <c r="D108" s="147" t="s">
        <v>190</v>
      </c>
      <c r="E108" s="150" t="s">
        <v>189</v>
      </c>
      <c r="F108" s="130"/>
      <c r="G108" s="119"/>
      <c r="H108" s="75">
        <v>2429.74</v>
      </c>
      <c r="I108" s="75">
        <v>2429.74</v>
      </c>
      <c r="J108" s="178">
        <v>2429.74</v>
      </c>
      <c r="K108" s="75">
        <v>2429.74</v>
      </c>
      <c r="L108" s="75">
        <v>2429.74</v>
      </c>
      <c r="M108" s="75">
        <v>2429.74</v>
      </c>
      <c r="N108" s="75"/>
      <c r="O108" s="75"/>
      <c r="P108" s="75"/>
      <c r="Q108" s="75"/>
      <c r="R108" s="187">
        <f>SUM(F108:Q108)</f>
        <v>14578.439999999999</v>
      </c>
    </row>
    <row r="109" spans="1:18" s="4" customFormat="1" ht="85.5" customHeight="1" hidden="1">
      <c r="A109" s="44"/>
      <c r="B109" s="44"/>
      <c r="C109" s="153" t="s">
        <v>233</v>
      </c>
      <c r="D109" s="145" t="s">
        <v>243</v>
      </c>
      <c r="E109" s="150" t="s">
        <v>234</v>
      </c>
      <c r="F109" s="79"/>
      <c r="G109" s="75"/>
      <c r="H109" s="75">
        <v>0</v>
      </c>
      <c r="I109" s="75"/>
      <c r="J109" s="75"/>
      <c r="K109" s="75"/>
      <c r="L109" s="75"/>
      <c r="M109" s="75"/>
      <c r="N109" s="75"/>
      <c r="O109" s="75"/>
      <c r="P109" s="75"/>
      <c r="Q109" s="75"/>
      <c r="R109" s="187">
        <f>SUM(F109:Q109)</f>
        <v>0</v>
      </c>
    </row>
    <row r="110" spans="1:18" s="4" customFormat="1" ht="43.5" customHeight="1">
      <c r="A110" s="44"/>
      <c r="B110" s="44"/>
      <c r="C110" s="153" t="s">
        <v>240</v>
      </c>
      <c r="D110" s="152" t="s">
        <v>241</v>
      </c>
      <c r="E110" s="150" t="s">
        <v>242</v>
      </c>
      <c r="F110" s="79"/>
      <c r="G110" s="75"/>
      <c r="H110" s="75">
        <v>0</v>
      </c>
      <c r="I110" s="75">
        <v>0</v>
      </c>
      <c r="J110" s="75">
        <v>3000</v>
      </c>
      <c r="K110" s="75">
        <v>0</v>
      </c>
      <c r="L110" s="75">
        <v>0</v>
      </c>
      <c r="M110" s="75">
        <v>0</v>
      </c>
      <c r="N110" s="75"/>
      <c r="O110" s="75"/>
      <c r="P110" s="75"/>
      <c r="Q110" s="75"/>
      <c r="R110" s="187">
        <f>SUM(F110:Q110)</f>
        <v>3000</v>
      </c>
    </row>
    <row r="111" spans="1:18" ht="12.75">
      <c r="A111" s="59"/>
      <c r="B111" s="59"/>
      <c r="C111" s="60" t="s">
        <v>0</v>
      </c>
      <c r="D111" s="61"/>
      <c r="E111" s="99"/>
      <c r="F111" s="63">
        <f>SUM(F108:F109)</f>
        <v>0</v>
      </c>
      <c r="G111" s="63">
        <f>SUM(G108:G109)</f>
        <v>0</v>
      </c>
      <c r="H111" s="63">
        <f>SUM(H108:H110)</f>
        <v>2429.74</v>
      </c>
      <c r="I111" s="63">
        <f aca="true" t="shared" si="11" ref="I111:R111">SUM(I108:I110)</f>
        <v>2429.74</v>
      </c>
      <c r="J111" s="63">
        <f t="shared" si="11"/>
        <v>5429.74</v>
      </c>
      <c r="K111" s="63">
        <f t="shared" si="11"/>
        <v>2429.74</v>
      </c>
      <c r="L111" s="63">
        <f t="shared" si="11"/>
        <v>2429.74</v>
      </c>
      <c r="M111" s="63">
        <f t="shared" si="11"/>
        <v>2429.74</v>
      </c>
      <c r="N111" s="63">
        <f t="shared" si="11"/>
        <v>0</v>
      </c>
      <c r="O111" s="63">
        <f t="shared" si="11"/>
        <v>0</v>
      </c>
      <c r="P111" s="63">
        <f t="shared" si="11"/>
        <v>0</v>
      </c>
      <c r="Q111" s="63">
        <f t="shared" si="11"/>
        <v>0</v>
      </c>
      <c r="R111" s="63">
        <f t="shared" si="11"/>
        <v>17578.44</v>
      </c>
    </row>
    <row r="112" spans="1:18" s="4" customFormat="1" ht="12.75">
      <c r="A112" s="83"/>
      <c r="B112" s="84"/>
      <c r="C112" s="66"/>
      <c r="D112" s="67"/>
      <c r="E112" s="103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154"/>
    </row>
    <row r="113" spans="1:18" s="13" customFormat="1" ht="12.75">
      <c r="A113" s="83"/>
      <c r="B113" s="84"/>
      <c r="C113" s="84"/>
      <c r="D113" s="84"/>
      <c r="E113" s="84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4"/>
    </row>
    <row r="114" spans="1:18" ht="11.25" customHeight="1">
      <c r="A114" s="59"/>
      <c r="B114" s="59"/>
      <c r="C114" s="197" t="s">
        <v>49</v>
      </c>
      <c r="D114" s="197"/>
      <c r="E114" s="197"/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  <c r="R114" s="197"/>
    </row>
    <row r="115" spans="1:18" s="4" customFormat="1" ht="71.25" customHeight="1">
      <c r="A115" s="44"/>
      <c r="B115" s="44"/>
      <c r="C115" s="50" t="s">
        <v>191</v>
      </c>
      <c r="D115" s="56" t="s">
        <v>192</v>
      </c>
      <c r="E115" s="114" t="s">
        <v>193</v>
      </c>
      <c r="F115" s="107"/>
      <c r="G115" s="107"/>
      <c r="H115" s="57">
        <v>122.47</v>
      </c>
      <c r="I115" s="57">
        <v>80.49</v>
      </c>
      <c r="J115" s="179">
        <v>157.31</v>
      </c>
      <c r="K115" s="190">
        <v>274.28</v>
      </c>
      <c r="L115" s="57">
        <v>263.19</v>
      </c>
      <c r="M115" s="190">
        <v>315.96</v>
      </c>
      <c r="N115" s="57"/>
      <c r="O115" s="118"/>
      <c r="P115" s="118"/>
      <c r="Q115" s="118"/>
      <c r="R115" s="89">
        <f>SUM(F115:Q115)</f>
        <v>1213.7</v>
      </c>
    </row>
    <row r="116" spans="1:18" ht="12.75">
      <c r="A116" s="59"/>
      <c r="B116" s="59"/>
      <c r="C116" s="60" t="s">
        <v>0</v>
      </c>
      <c r="D116" s="61"/>
      <c r="E116" s="99"/>
      <c r="F116" s="63">
        <f>F115</f>
        <v>0</v>
      </c>
      <c r="G116" s="63">
        <f aca="true" t="shared" si="12" ref="G116:R116">G115</f>
        <v>0</v>
      </c>
      <c r="H116" s="63">
        <f t="shared" si="12"/>
        <v>122.47</v>
      </c>
      <c r="I116" s="63">
        <f t="shared" si="12"/>
        <v>80.49</v>
      </c>
      <c r="J116" s="63">
        <f t="shared" si="12"/>
        <v>157.31</v>
      </c>
      <c r="K116" s="63">
        <f t="shared" si="12"/>
        <v>274.28</v>
      </c>
      <c r="L116" s="63">
        <f t="shared" si="12"/>
        <v>263.19</v>
      </c>
      <c r="M116" s="63">
        <f t="shared" si="12"/>
        <v>315.96</v>
      </c>
      <c r="N116" s="63">
        <f t="shared" si="12"/>
        <v>0</v>
      </c>
      <c r="O116" s="63">
        <f t="shared" si="12"/>
        <v>0</v>
      </c>
      <c r="P116" s="63">
        <f t="shared" si="12"/>
        <v>0</v>
      </c>
      <c r="Q116" s="63">
        <f t="shared" si="12"/>
        <v>0</v>
      </c>
      <c r="R116" s="63">
        <f t="shared" si="12"/>
        <v>1213.7</v>
      </c>
    </row>
    <row r="117" spans="1:18" s="4" customFormat="1" ht="12.75">
      <c r="A117" s="83"/>
      <c r="B117" s="84"/>
      <c r="C117" s="66"/>
      <c r="D117" s="67"/>
      <c r="E117" s="103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70"/>
    </row>
    <row r="118" spans="1:156" s="5" customFormat="1" ht="12.75">
      <c r="A118" s="83"/>
      <c r="B118" s="84"/>
      <c r="C118" s="84"/>
      <c r="D118" s="84"/>
      <c r="E118" s="84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4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</row>
    <row r="119" spans="1:156" ht="12.75">
      <c r="A119" s="59"/>
      <c r="B119" s="59"/>
      <c r="C119" s="196" t="s">
        <v>54</v>
      </c>
      <c r="D119" s="196"/>
      <c r="E119" s="196"/>
      <c r="F119" s="196"/>
      <c r="G119" s="196"/>
      <c r="H119" s="196"/>
      <c r="I119" s="196"/>
      <c r="J119" s="196"/>
      <c r="K119" s="196"/>
      <c r="L119" s="196"/>
      <c r="M119" s="196"/>
      <c r="N119" s="196"/>
      <c r="O119" s="196"/>
      <c r="P119" s="196"/>
      <c r="Q119" s="196"/>
      <c r="R119" s="196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</row>
    <row r="120" spans="1:156" s="4" customFormat="1" ht="39" customHeight="1">
      <c r="A120" s="44"/>
      <c r="B120" s="44"/>
      <c r="C120" s="180" t="s">
        <v>263</v>
      </c>
      <c r="D120" s="174" t="s">
        <v>264</v>
      </c>
      <c r="E120" s="183" t="s">
        <v>184</v>
      </c>
      <c r="F120" s="81"/>
      <c r="G120" s="81"/>
      <c r="H120" s="191">
        <v>0</v>
      </c>
      <c r="I120" s="191">
        <v>0</v>
      </c>
      <c r="J120" s="172">
        <v>2682.04</v>
      </c>
      <c r="K120" s="172">
        <v>4285.42</v>
      </c>
      <c r="L120" s="172">
        <v>6826.64</v>
      </c>
      <c r="M120" s="172">
        <v>7105.6</v>
      </c>
      <c r="N120" s="81"/>
      <c r="O120" s="81"/>
      <c r="P120" s="81"/>
      <c r="Q120" s="81"/>
      <c r="R120" s="188">
        <f>SUM(H120:L120)</f>
        <v>13794.1</v>
      </c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</row>
    <row r="121" spans="1:156" s="4" customFormat="1" ht="49.5" customHeight="1">
      <c r="A121" s="81"/>
      <c r="B121" s="81"/>
      <c r="C121" s="94" t="s">
        <v>182</v>
      </c>
      <c r="D121" s="147" t="s">
        <v>183</v>
      </c>
      <c r="E121" s="150" t="s">
        <v>184</v>
      </c>
      <c r="F121" s="107"/>
      <c r="G121" s="119"/>
      <c r="H121" s="75">
        <v>3059.04</v>
      </c>
      <c r="I121" s="75">
        <v>2427.95</v>
      </c>
      <c r="J121" s="172">
        <v>2427.95</v>
      </c>
      <c r="K121" s="75">
        <v>0</v>
      </c>
      <c r="L121" s="75">
        <v>0</v>
      </c>
      <c r="M121" s="75">
        <v>0</v>
      </c>
      <c r="N121" s="75"/>
      <c r="O121" s="75"/>
      <c r="P121" s="75"/>
      <c r="Q121" s="75"/>
      <c r="R121" s="187">
        <f>SUM(F121:Q121)</f>
        <v>7914.94</v>
      </c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</row>
    <row r="122" spans="1:156" ht="12.75">
      <c r="A122" s="30" t="s">
        <v>36</v>
      </c>
      <c r="B122" s="30"/>
      <c r="C122" s="120" t="s">
        <v>0</v>
      </c>
      <c r="D122" s="121"/>
      <c r="E122" s="99"/>
      <c r="F122" s="122">
        <f>SUM(F121:F121)</f>
        <v>0</v>
      </c>
      <c r="G122" s="122">
        <f>SUM(G121:G121)</f>
        <v>0</v>
      </c>
      <c r="H122" s="122">
        <f>SUM(H120:H121)</f>
        <v>3059.04</v>
      </c>
      <c r="I122" s="122">
        <f aca="true" t="shared" si="13" ref="I122:Q122">SUM(I120:I121)</f>
        <v>2427.95</v>
      </c>
      <c r="J122" s="122">
        <f t="shared" si="13"/>
        <v>5109.99</v>
      </c>
      <c r="K122" s="122">
        <f t="shared" si="13"/>
        <v>4285.42</v>
      </c>
      <c r="L122" s="122">
        <f t="shared" si="13"/>
        <v>6826.64</v>
      </c>
      <c r="M122" s="122">
        <f t="shared" si="13"/>
        <v>7105.6</v>
      </c>
      <c r="N122" s="122">
        <f t="shared" si="13"/>
        <v>0</v>
      </c>
      <c r="O122" s="122">
        <f t="shared" si="13"/>
        <v>0</v>
      </c>
      <c r="P122" s="122">
        <f t="shared" si="13"/>
        <v>0</v>
      </c>
      <c r="Q122" s="122">
        <f t="shared" si="13"/>
        <v>0</v>
      </c>
      <c r="R122" s="122">
        <f>SUM(R120:R121)</f>
        <v>21709.04</v>
      </c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</row>
    <row r="123" spans="1:156" s="4" customFormat="1" ht="12.75">
      <c r="A123" s="155"/>
      <c r="B123" s="156"/>
      <c r="C123" s="157"/>
      <c r="D123" s="158"/>
      <c r="E123" s="103"/>
      <c r="F123" s="159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</row>
    <row r="124" spans="1:156" s="16" customFormat="1" ht="12.75">
      <c r="A124" s="123"/>
      <c r="B124" s="124"/>
      <c r="C124" s="124"/>
      <c r="D124" s="124"/>
      <c r="E124" s="124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4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</row>
    <row r="125" spans="1:156" ht="12.75">
      <c r="A125" s="59"/>
      <c r="B125" s="59"/>
      <c r="C125" s="197" t="s">
        <v>50</v>
      </c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97"/>
      <c r="Q125" s="197"/>
      <c r="R125" s="197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</row>
    <row r="126" spans="1:156" s="4" customFormat="1" ht="26.25" customHeight="1">
      <c r="A126" s="44" t="s">
        <v>20</v>
      </c>
      <c r="B126" s="44" t="s">
        <v>15</v>
      </c>
      <c r="C126" s="94" t="s">
        <v>85</v>
      </c>
      <c r="D126" s="55" t="s">
        <v>87</v>
      </c>
      <c r="E126" s="150" t="s">
        <v>86</v>
      </c>
      <c r="F126" s="52"/>
      <c r="G126" s="52"/>
      <c r="H126" s="49">
        <v>40186.6</v>
      </c>
      <c r="I126" s="49">
        <v>19888</v>
      </c>
      <c r="J126" s="170">
        <v>24541.35</v>
      </c>
      <c r="K126" s="49">
        <v>0</v>
      </c>
      <c r="L126" s="49">
        <v>0</v>
      </c>
      <c r="M126" s="49">
        <v>0</v>
      </c>
      <c r="N126" s="49"/>
      <c r="O126" s="49"/>
      <c r="P126" s="49"/>
      <c r="Q126" s="49"/>
      <c r="R126" s="187">
        <f>SUM(F126:Q126)</f>
        <v>84615.95</v>
      </c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</row>
    <row r="127" spans="1:18" s="4" customFormat="1" ht="51">
      <c r="A127" s="44"/>
      <c r="B127" s="44"/>
      <c r="C127" s="50" t="s">
        <v>194</v>
      </c>
      <c r="D127" s="147" t="s">
        <v>195</v>
      </c>
      <c r="E127" s="150" t="s">
        <v>196</v>
      </c>
      <c r="F127" s="46"/>
      <c r="G127" s="47"/>
      <c r="H127" s="75">
        <v>1587.2</v>
      </c>
      <c r="I127" s="75">
        <v>3739.2</v>
      </c>
      <c r="J127" s="172">
        <v>8750.4</v>
      </c>
      <c r="K127" s="75">
        <v>0</v>
      </c>
      <c r="L127" s="75">
        <v>0</v>
      </c>
      <c r="M127" s="75">
        <v>0</v>
      </c>
      <c r="N127" s="75"/>
      <c r="O127" s="75"/>
      <c r="P127" s="75"/>
      <c r="Q127" s="75"/>
      <c r="R127" s="188">
        <f>SUM(H127:Q127)</f>
        <v>14076.8</v>
      </c>
    </row>
    <row r="128" spans="1:18" s="4" customFormat="1" ht="34.5" customHeight="1">
      <c r="A128" s="44"/>
      <c r="B128" s="44"/>
      <c r="C128" s="50" t="s">
        <v>273</v>
      </c>
      <c r="D128" s="147" t="s">
        <v>274</v>
      </c>
      <c r="E128" s="150" t="s">
        <v>275</v>
      </c>
      <c r="F128" s="46"/>
      <c r="G128" s="47"/>
      <c r="H128" s="75">
        <v>0</v>
      </c>
      <c r="I128" s="75">
        <v>0</v>
      </c>
      <c r="J128" s="172">
        <v>0</v>
      </c>
      <c r="K128" s="172">
        <v>30851.48</v>
      </c>
      <c r="L128" s="172">
        <v>39326.25</v>
      </c>
      <c r="M128" s="172">
        <v>39326.25</v>
      </c>
      <c r="N128" s="75"/>
      <c r="O128" s="75"/>
      <c r="P128" s="75"/>
      <c r="Q128" s="75"/>
      <c r="R128" s="188">
        <f>SUM(H128:L128)</f>
        <v>70177.73</v>
      </c>
    </row>
    <row r="129" spans="1:156" ht="12.75">
      <c r="A129" s="59"/>
      <c r="B129" s="59"/>
      <c r="C129" s="60" t="s">
        <v>0</v>
      </c>
      <c r="D129" s="61"/>
      <c r="E129" s="62"/>
      <c r="F129" s="63">
        <f>SUM(F126:F126)</f>
        <v>0</v>
      </c>
      <c r="G129" s="63">
        <f>SUM(G126:G126)</f>
        <v>0</v>
      </c>
      <c r="H129" s="63">
        <f>SUM(H126:H128)</f>
        <v>41773.799999999996</v>
      </c>
      <c r="I129" s="63">
        <f aca="true" t="shared" si="14" ref="I129:R129">SUM(I126:I128)</f>
        <v>23627.2</v>
      </c>
      <c r="J129" s="63">
        <f t="shared" si="14"/>
        <v>33291.75</v>
      </c>
      <c r="K129" s="63">
        <f t="shared" si="14"/>
        <v>30851.48</v>
      </c>
      <c r="L129" s="63">
        <f t="shared" si="14"/>
        <v>39326.25</v>
      </c>
      <c r="M129" s="63">
        <f t="shared" si="14"/>
        <v>39326.25</v>
      </c>
      <c r="N129" s="63">
        <f t="shared" si="14"/>
        <v>0</v>
      </c>
      <c r="O129" s="63">
        <f t="shared" si="14"/>
        <v>0</v>
      </c>
      <c r="P129" s="63">
        <f t="shared" si="14"/>
        <v>0</v>
      </c>
      <c r="Q129" s="63">
        <f t="shared" si="14"/>
        <v>0</v>
      </c>
      <c r="R129" s="63">
        <f t="shared" si="14"/>
        <v>168870.47999999998</v>
      </c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</row>
    <row r="130" spans="1:156" s="4" customFormat="1" ht="12.75">
      <c r="A130" s="83"/>
      <c r="B130" s="84"/>
      <c r="C130" s="66"/>
      <c r="D130" s="67"/>
      <c r="E130" s="68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70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</row>
    <row r="131" spans="1:156" ht="12.75">
      <c r="A131" s="101"/>
      <c r="B131" s="102"/>
      <c r="C131" s="66"/>
      <c r="D131" s="67"/>
      <c r="E131" s="68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7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</row>
    <row r="132" spans="1:156" ht="12.75">
      <c r="A132" s="59"/>
      <c r="B132" s="126"/>
      <c r="C132" s="196" t="s">
        <v>218</v>
      </c>
      <c r="D132" s="196"/>
      <c r="E132" s="196"/>
      <c r="F132" s="196"/>
      <c r="G132" s="196"/>
      <c r="H132" s="196"/>
      <c r="I132" s="196"/>
      <c r="J132" s="196"/>
      <c r="K132" s="196"/>
      <c r="L132" s="196"/>
      <c r="M132" s="196"/>
      <c r="N132" s="196"/>
      <c r="O132" s="196"/>
      <c r="P132" s="196"/>
      <c r="Q132" s="196"/>
      <c r="R132" s="196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</row>
    <row r="133" spans="1:156" s="26" customFormat="1" ht="34.5" customHeight="1">
      <c r="A133" s="127"/>
      <c r="B133" s="127"/>
      <c r="C133" s="128" t="s">
        <v>216</v>
      </c>
      <c r="D133" s="129" t="s">
        <v>217</v>
      </c>
      <c r="E133" s="150" t="s">
        <v>219</v>
      </c>
      <c r="F133" s="130"/>
      <c r="G133" s="119"/>
      <c r="H133" s="75">
        <v>1814.23</v>
      </c>
      <c r="I133" s="75">
        <v>1814.23</v>
      </c>
      <c r="J133" s="172">
        <v>1814.23</v>
      </c>
      <c r="K133" s="75">
        <v>0</v>
      </c>
      <c r="L133" s="75">
        <v>0</v>
      </c>
      <c r="M133" s="75">
        <v>0</v>
      </c>
      <c r="N133" s="75"/>
      <c r="O133" s="75"/>
      <c r="P133" s="75"/>
      <c r="Q133" s="75"/>
      <c r="R133" s="131">
        <f>SUM(F133:Q133)</f>
        <v>5442.6900000000005</v>
      </c>
      <c r="S133" s="24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  <c r="EJ133" s="25"/>
      <c r="EK133" s="25"/>
      <c r="EL133" s="25"/>
      <c r="EM133" s="25"/>
      <c r="EN133" s="25"/>
      <c r="EO133" s="25"/>
      <c r="EP133" s="25"/>
      <c r="EQ133" s="25"/>
      <c r="ER133" s="25"/>
      <c r="ES133" s="25"/>
      <c r="ET133" s="25"/>
      <c r="EU133" s="25"/>
      <c r="EV133" s="25"/>
      <c r="EW133" s="25"/>
      <c r="EX133" s="25"/>
      <c r="EY133" s="25"/>
      <c r="EZ133" s="25"/>
    </row>
    <row r="134" spans="1:156" ht="12.75">
      <c r="A134" s="44"/>
      <c r="B134" s="132"/>
      <c r="C134" s="59"/>
      <c r="D134" s="99"/>
      <c r="E134" s="133"/>
      <c r="F134" s="133">
        <f>SUM(F133:F133)</f>
        <v>0</v>
      </c>
      <c r="G134" s="133">
        <f aca="true" t="shared" si="15" ref="G134:Q134">SUM(G133:G133)</f>
        <v>0</v>
      </c>
      <c r="H134" s="133">
        <f>SUM(H133:H133)</f>
        <v>1814.23</v>
      </c>
      <c r="I134" s="133">
        <f>SUM(I133)</f>
        <v>1814.23</v>
      </c>
      <c r="J134" s="133">
        <f t="shared" si="15"/>
        <v>1814.23</v>
      </c>
      <c r="K134" s="133">
        <f>SUM(K133:K133)</f>
        <v>0</v>
      </c>
      <c r="L134" s="133">
        <f>SUM(L133:L133)</f>
        <v>0</v>
      </c>
      <c r="M134" s="133">
        <f t="shared" si="15"/>
        <v>0</v>
      </c>
      <c r="N134" s="133">
        <f t="shared" si="15"/>
        <v>0</v>
      </c>
      <c r="O134" s="133">
        <f t="shared" si="15"/>
        <v>0</v>
      </c>
      <c r="P134" s="133">
        <f t="shared" si="15"/>
        <v>0</v>
      </c>
      <c r="Q134" s="133">
        <f t="shared" si="15"/>
        <v>0</v>
      </c>
      <c r="R134" s="131">
        <f>SUM(F134:Q134)</f>
        <v>5442.6900000000005</v>
      </c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</row>
    <row r="135" spans="1:156" s="5" customFormat="1" ht="12.75">
      <c r="A135" s="83"/>
      <c r="B135" s="84"/>
      <c r="C135" s="84"/>
      <c r="D135" s="84"/>
      <c r="E135" s="84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4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</row>
    <row r="136" spans="1:18" s="13" customFormat="1" ht="12.75">
      <c r="A136" s="83"/>
      <c r="B136" s="84"/>
      <c r="C136" s="196" t="s">
        <v>61</v>
      </c>
      <c r="D136" s="196"/>
      <c r="E136" s="196"/>
      <c r="F136" s="196"/>
      <c r="G136" s="196"/>
      <c r="H136" s="196"/>
      <c r="I136" s="196"/>
      <c r="J136" s="196"/>
      <c r="K136" s="196"/>
      <c r="L136" s="196"/>
      <c r="M136" s="196"/>
      <c r="N136" s="196"/>
      <c r="O136" s="196"/>
      <c r="P136" s="196"/>
      <c r="Q136" s="196"/>
      <c r="R136" s="196"/>
    </row>
    <row r="137" spans="1:18" s="13" customFormat="1" ht="37.5" customHeight="1">
      <c r="A137" s="83"/>
      <c r="B137" s="84"/>
      <c r="C137" s="184" t="s">
        <v>265</v>
      </c>
      <c r="D137" s="185" t="s">
        <v>266</v>
      </c>
      <c r="E137" s="186" t="s">
        <v>267</v>
      </c>
      <c r="F137" s="130"/>
      <c r="G137" s="119"/>
      <c r="H137" s="75">
        <v>0</v>
      </c>
      <c r="I137" s="75">
        <v>0</v>
      </c>
      <c r="J137" s="75">
        <v>5000</v>
      </c>
      <c r="K137" s="75">
        <v>5000</v>
      </c>
      <c r="L137" s="75">
        <v>5000</v>
      </c>
      <c r="M137" s="75">
        <v>5000</v>
      </c>
      <c r="N137" s="75"/>
      <c r="O137" s="75"/>
      <c r="P137" s="75"/>
      <c r="Q137" s="75"/>
      <c r="R137" s="131">
        <f>SUM(F137:Q137)</f>
        <v>20000</v>
      </c>
    </row>
    <row r="138" spans="1:18" s="13" customFormat="1" ht="12.75">
      <c r="A138" s="83"/>
      <c r="B138" s="84"/>
      <c r="C138" s="59"/>
      <c r="D138" s="99"/>
      <c r="E138" s="133"/>
      <c r="F138" s="133">
        <f aca="true" t="shared" si="16" ref="F138:Q138">SUM(F137:F137)</f>
        <v>0</v>
      </c>
      <c r="G138" s="133">
        <f t="shared" si="16"/>
        <v>0</v>
      </c>
      <c r="H138" s="133">
        <f t="shared" si="16"/>
        <v>0</v>
      </c>
      <c r="I138" s="133"/>
      <c r="J138" s="133">
        <f t="shared" si="16"/>
        <v>5000</v>
      </c>
      <c r="K138" s="133">
        <f t="shared" si="16"/>
        <v>5000</v>
      </c>
      <c r="L138" s="133">
        <f t="shared" si="16"/>
        <v>5000</v>
      </c>
      <c r="M138" s="133">
        <f t="shared" si="16"/>
        <v>5000</v>
      </c>
      <c r="N138" s="133">
        <f t="shared" si="16"/>
        <v>0</v>
      </c>
      <c r="O138" s="133">
        <f t="shared" si="16"/>
        <v>0</v>
      </c>
      <c r="P138" s="133">
        <f t="shared" si="16"/>
        <v>0</v>
      </c>
      <c r="Q138" s="133">
        <f t="shared" si="16"/>
        <v>0</v>
      </c>
      <c r="R138" s="64">
        <f>SUM(R137:R137)</f>
        <v>20000</v>
      </c>
    </row>
    <row r="139" spans="1:18" s="13" customFormat="1" ht="12.75">
      <c r="A139" s="83"/>
      <c r="B139" s="84"/>
      <c r="C139" s="84"/>
      <c r="D139" s="84"/>
      <c r="E139" s="84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4"/>
    </row>
    <row r="140" spans="1:156" ht="12.75">
      <c r="A140" s="44"/>
      <c r="B140" s="132"/>
      <c r="C140" s="196" t="s">
        <v>56</v>
      </c>
      <c r="D140" s="196"/>
      <c r="E140" s="196"/>
      <c r="F140" s="196"/>
      <c r="G140" s="196"/>
      <c r="H140" s="196"/>
      <c r="I140" s="196"/>
      <c r="J140" s="196"/>
      <c r="K140" s="196"/>
      <c r="L140" s="196"/>
      <c r="M140" s="196"/>
      <c r="N140" s="196"/>
      <c r="O140" s="196"/>
      <c r="P140" s="196"/>
      <c r="Q140" s="196"/>
      <c r="R140" s="196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</row>
    <row r="141" spans="1:156" s="4" customFormat="1" ht="25.5" customHeight="1">
      <c r="A141" s="44"/>
      <c r="B141" s="132"/>
      <c r="C141" s="163" t="s">
        <v>197</v>
      </c>
      <c r="D141" s="80" t="s">
        <v>198</v>
      </c>
      <c r="E141" s="150" t="s">
        <v>256</v>
      </c>
      <c r="F141" s="79"/>
      <c r="G141" s="75"/>
      <c r="H141" s="75">
        <v>2050</v>
      </c>
      <c r="I141" s="75">
        <v>2050</v>
      </c>
      <c r="J141" s="75">
        <v>2050</v>
      </c>
      <c r="K141" s="75">
        <v>2050</v>
      </c>
      <c r="L141" s="75">
        <v>2050</v>
      </c>
      <c r="M141" s="75">
        <v>2050</v>
      </c>
      <c r="N141" s="75"/>
      <c r="O141" s="75"/>
      <c r="P141" s="75"/>
      <c r="Q141" s="75"/>
      <c r="R141" s="188">
        <f>SUM(F141:Q141)</f>
        <v>12300</v>
      </c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</row>
    <row r="142" spans="1:156" ht="12.75">
      <c r="A142" s="44"/>
      <c r="B142" s="132"/>
      <c r="C142" s="59"/>
      <c r="D142" s="99"/>
      <c r="E142" s="134"/>
      <c r="F142" s="133">
        <f>SUM(F141:F141)</f>
        <v>0</v>
      </c>
      <c r="G142" s="133">
        <f>SUM(G141:G141)</f>
        <v>0</v>
      </c>
      <c r="H142" s="133">
        <f>SUM(H141:H141)</f>
        <v>2050</v>
      </c>
      <c r="I142" s="133">
        <f>SUM(I141:I141)</f>
        <v>2050</v>
      </c>
      <c r="J142" s="133">
        <f aca="true" t="shared" si="17" ref="J142:Q142">SUM(J141:J141)</f>
        <v>2050</v>
      </c>
      <c r="K142" s="133">
        <f t="shared" si="17"/>
        <v>2050</v>
      </c>
      <c r="L142" s="133">
        <f t="shared" si="17"/>
        <v>2050</v>
      </c>
      <c r="M142" s="133">
        <f t="shared" si="17"/>
        <v>2050</v>
      </c>
      <c r="N142" s="133">
        <f t="shared" si="17"/>
        <v>0</v>
      </c>
      <c r="O142" s="133">
        <f t="shared" si="17"/>
        <v>0</v>
      </c>
      <c r="P142" s="133">
        <f t="shared" si="17"/>
        <v>0</v>
      </c>
      <c r="Q142" s="133">
        <f t="shared" si="17"/>
        <v>0</v>
      </c>
      <c r="R142" s="188">
        <f>SUM(F142:Q142)</f>
        <v>12300</v>
      </c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  <c r="DV142" s="20"/>
      <c r="DW142" s="20"/>
      <c r="DX142" s="20"/>
      <c r="DY142" s="20"/>
      <c r="DZ142" s="20"/>
      <c r="EA142" s="20"/>
      <c r="EB142" s="20"/>
      <c r="EC142" s="20"/>
      <c r="ED142" s="20"/>
      <c r="EE142" s="20"/>
      <c r="EF142" s="20"/>
      <c r="EG142" s="20"/>
      <c r="EH142" s="20"/>
      <c r="EI142" s="20"/>
      <c r="EJ142" s="20"/>
      <c r="EK142" s="20"/>
      <c r="EL142" s="20"/>
      <c r="EM142" s="20"/>
      <c r="EN142" s="20"/>
      <c r="EO142" s="20"/>
      <c r="EP142" s="20"/>
      <c r="EQ142" s="20"/>
      <c r="ER142" s="20"/>
      <c r="ES142" s="20"/>
      <c r="ET142" s="20"/>
      <c r="EU142" s="20"/>
      <c r="EV142" s="20"/>
      <c r="EW142" s="20"/>
      <c r="EX142" s="20"/>
      <c r="EY142" s="20"/>
      <c r="EZ142" s="20"/>
    </row>
    <row r="143" spans="1:156" s="4" customFormat="1" ht="12.75">
      <c r="A143" s="83"/>
      <c r="B143" s="160"/>
      <c r="C143" s="84"/>
      <c r="D143" s="103"/>
      <c r="E143" s="161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70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</row>
    <row r="144" spans="1:156" s="5" customFormat="1" ht="12.75">
      <c r="A144" s="83"/>
      <c r="B144" s="84"/>
      <c r="C144" s="84"/>
      <c r="D144" s="84"/>
      <c r="E144" s="84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4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</row>
    <row r="145" spans="1:156" ht="12.75">
      <c r="A145" s="59"/>
      <c r="B145" s="126"/>
      <c r="C145" s="196" t="s">
        <v>55</v>
      </c>
      <c r="D145" s="196"/>
      <c r="E145" s="196"/>
      <c r="F145" s="196"/>
      <c r="G145" s="196"/>
      <c r="H145" s="196"/>
      <c r="I145" s="196"/>
      <c r="J145" s="196"/>
      <c r="K145" s="196"/>
      <c r="L145" s="196"/>
      <c r="M145" s="196"/>
      <c r="N145" s="196"/>
      <c r="O145" s="196"/>
      <c r="P145" s="196"/>
      <c r="Q145" s="196"/>
      <c r="R145" s="196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  <c r="EC145" s="20"/>
      <c r="ED145" s="20"/>
      <c r="EE145" s="20"/>
      <c r="EF145" s="20"/>
      <c r="EG145" s="20"/>
      <c r="EH145" s="20"/>
      <c r="EI145" s="20"/>
      <c r="EJ145" s="20"/>
      <c r="EK145" s="20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20"/>
    </row>
    <row r="146" spans="1:156" s="4" customFormat="1" ht="33.75" customHeight="1">
      <c r="A146" s="44"/>
      <c r="B146" s="132"/>
      <c r="C146" s="173" t="s">
        <v>268</v>
      </c>
      <c r="D146" s="181" t="s">
        <v>269</v>
      </c>
      <c r="E146" s="182" t="s">
        <v>187</v>
      </c>
      <c r="F146" s="81"/>
      <c r="G146" s="81"/>
      <c r="H146" s="145">
        <v>0</v>
      </c>
      <c r="I146" s="145">
        <v>0</v>
      </c>
      <c r="J146" s="172">
        <v>110.07</v>
      </c>
      <c r="K146" s="172">
        <v>254</v>
      </c>
      <c r="L146" s="172">
        <v>254</v>
      </c>
      <c r="M146" s="172">
        <v>61.6</v>
      </c>
      <c r="N146" s="81"/>
      <c r="O146" s="81"/>
      <c r="P146" s="81"/>
      <c r="Q146" s="81"/>
      <c r="R146" s="187">
        <f>SUM(F146:Q146)</f>
        <v>679.67</v>
      </c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</row>
    <row r="147" spans="1:156" s="4" customFormat="1" ht="32.25" customHeight="1">
      <c r="A147" s="44"/>
      <c r="B147" s="132"/>
      <c r="C147" s="45" t="s">
        <v>185</v>
      </c>
      <c r="D147" s="147" t="s">
        <v>186</v>
      </c>
      <c r="E147" s="150" t="s">
        <v>187</v>
      </c>
      <c r="F147" s="119"/>
      <c r="G147" s="119"/>
      <c r="H147" s="75">
        <v>0</v>
      </c>
      <c r="I147" s="75">
        <v>286.52</v>
      </c>
      <c r="J147" s="172">
        <v>199.9</v>
      </c>
      <c r="K147" s="172">
        <v>199.9</v>
      </c>
      <c r="L147" s="172">
        <v>199.9</v>
      </c>
      <c r="M147" s="172">
        <v>161.9</v>
      </c>
      <c r="N147" s="75"/>
      <c r="O147" s="75"/>
      <c r="P147" s="75"/>
      <c r="Q147" s="75"/>
      <c r="R147" s="187">
        <f>SUM(F147:Q147)</f>
        <v>1048.12</v>
      </c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</row>
    <row r="148" spans="1:156" ht="12.75">
      <c r="A148" s="30" t="s">
        <v>37</v>
      </c>
      <c r="B148" s="30"/>
      <c r="C148" s="120" t="s">
        <v>0</v>
      </c>
      <c r="D148" s="121"/>
      <c r="E148" s="99"/>
      <c r="F148" s="122">
        <f>SUM(F147:F147)</f>
        <v>0</v>
      </c>
      <c r="G148" s="122">
        <f>SUM(G147:G147)</f>
        <v>0</v>
      </c>
      <c r="H148" s="122">
        <f>SUM(H146:H147)</f>
        <v>0</v>
      </c>
      <c r="I148" s="122">
        <f aca="true" t="shared" si="18" ref="I148:R148">SUM(I146:I147)</f>
        <v>286.52</v>
      </c>
      <c r="J148" s="122">
        <f t="shared" si="18"/>
        <v>309.97</v>
      </c>
      <c r="K148" s="122">
        <f t="shared" si="18"/>
        <v>453.9</v>
      </c>
      <c r="L148" s="122">
        <f t="shared" si="18"/>
        <v>453.9</v>
      </c>
      <c r="M148" s="122">
        <f t="shared" si="18"/>
        <v>223.5</v>
      </c>
      <c r="N148" s="122">
        <f t="shared" si="18"/>
        <v>0</v>
      </c>
      <c r="O148" s="122">
        <f t="shared" si="18"/>
        <v>0</v>
      </c>
      <c r="P148" s="122">
        <f t="shared" si="18"/>
        <v>0</v>
      </c>
      <c r="Q148" s="122">
        <f t="shared" si="18"/>
        <v>0</v>
      </c>
      <c r="R148" s="122">
        <f t="shared" si="18"/>
        <v>1727.79</v>
      </c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</row>
    <row r="149" spans="1:156" s="4" customFormat="1" ht="12.75">
      <c r="A149" s="155"/>
      <c r="B149" s="156"/>
      <c r="C149" s="157"/>
      <c r="D149" s="158"/>
      <c r="E149" s="103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61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</row>
    <row r="150" spans="1:156" s="16" customFormat="1" ht="12.75">
      <c r="A150" s="123"/>
      <c r="B150" s="124"/>
      <c r="C150" s="124"/>
      <c r="D150" s="124"/>
      <c r="E150" s="124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4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</row>
    <row r="151" spans="1:156" ht="12.75">
      <c r="A151" s="59"/>
      <c r="B151" s="126"/>
      <c r="C151" s="196" t="s">
        <v>58</v>
      </c>
      <c r="D151" s="196"/>
      <c r="E151" s="196"/>
      <c r="F151" s="196"/>
      <c r="G151" s="196"/>
      <c r="H151" s="196"/>
      <c r="I151" s="196"/>
      <c r="J151" s="196"/>
      <c r="K151" s="196"/>
      <c r="L151" s="196"/>
      <c r="M151" s="196"/>
      <c r="N151" s="196"/>
      <c r="O151" s="196"/>
      <c r="P151" s="196"/>
      <c r="Q151" s="196"/>
      <c r="R151" s="196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D151" s="20"/>
      <c r="EE151" s="20"/>
      <c r="EF151" s="20"/>
      <c r="EG151" s="20"/>
      <c r="EH151" s="20"/>
      <c r="EI151" s="20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</row>
    <row r="152" spans="1:156" ht="24.75" customHeight="1">
      <c r="A152" s="59"/>
      <c r="B152" s="126"/>
      <c r="C152" s="164" t="s">
        <v>223</v>
      </c>
      <c r="D152" s="80" t="s">
        <v>224</v>
      </c>
      <c r="E152" s="80" t="s">
        <v>225</v>
      </c>
      <c r="F152" s="130"/>
      <c r="G152" s="119"/>
      <c r="H152" s="75">
        <v>0</v>
      </c>
      <c r="I152" s="75">
        <v>0</v>
      </c>
      <c r="J152" s="75">
        <v>0</v>
      </c>
      <c r="K152" s="75">
        <v>0</v>
      </c>
      <c r="L152" s="75"/>
      <c r="M152" s="75">
        <v>0</v>
      </c>
      <c r="N152" s="75"/>
      <c r="O152" s="75"/>
      <c r="P152" s="75"/>
      <c r="Q152" s="75"/>
      <c r="R152" s="188">
        <f>SUM(F152:Q152)</f>
        <v>0</v>
      </c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</row>
    <row r="153" spans="1:156" ht="29.25" customHeight="1">
      <c r="A153" s="115"/>
      <c r="B153" s="135"/>
      <c r="C153" s="164" t="s">
        <v>238</v>
      </c>
      <c r="D153" s="80" t="s">
        <v>239</v>
      </c>
      <c r="E153" s="80" t="s">
        <v>244</v>
      </c>
      <c r="F153" s="130"/>
      <c r="G153" s="119"/>
      <c r="H153" s="75">
        <v>0</v>
      </c>
      <c r="I153" s="75">
        <v>0</v>
      </c>
      <c r="J153" s="75">
        <v>0</v>
      </c>
      <c r="K153" s="75">
        <v>0</v>
      </c>
      <c r="L153" s="75"/>
      <c r="M153" s="75">
        <v>0</v>
      </c>
      <c r="N153" s="75"/>
      <c r="O153" s="75"/>
      <c r="P153" s="75"/>
      <c r="Q153" s="75"/>
      <c r="R153" s="188">
        <f>SUM(F153:Q153)</f>
        <v>0</v>
      </c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0"/>
      <c r="EK153" s="20"/>
      <c r="EL153" s="20"/>
      <c r="EM153" s="20"/>
      <c r="EN153" s="20"/>
      <c r="EO153" s="20"/>
      <c r="EP153" s="20"/>
      <c r="EQ153" s="20"/>
      <c r="ER153" s="20"/>
      <c r="ES153" s="20"/>
      <c r="ET153" s="20"/>
      <c r="EU153" s="20"/>
      <c r="EV153" s="20"/>
      <c r="EW153" s="20"/>
      <c r="EX153" s="20"/>
      <c r="EY153" s="20"/>
      <c r="EZ153" s="20"/>
    </row>
    <row r="154" spans="1:156" ht="29.25" customHeight="1">
      <c r="A154" s="115"/>
      <c r="B154" s="135"/>
      <c r="C154" s="164" t="s">
        <v>238</v>
      </c>
      <c r="D154" s="80" t="s">
        <v>239</v>
      </c>
      <c r="E154" s="80" t="s">
        <v>270</v>
      </c>
      <c r="F154" s="130"/>
      <c r="G154" s="119"/>
      <c r="H154" s="75">
        <v>0</v>
      </c>
      <c r="I154" s="178">
        <v>1607.04</v>
      </c>
      <c r="J154" s="178">
        <v>1607.04</v>
      </c>
      <c r="K154" s="75">
        <v>1607.04</v>
      </c>
      <c r="L154" s="178">
        <v>1607.04</v>
      </c>
      <c r="M154" s="172">
        <v>1728</v>
      </c>
      <c r="N154" s="75"/>
      <c r="O154" s="75"/>
      <c r="P154" s="75"/>
      <c r="Q154" s="75"/>
      <c r="R154" s="188">
        <f>SUM(F154:Q154)</f>
        <v>8156.16</v>
      </c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  <c r="DP154" s="20"/>
      <c r="DQ154" s="20"/>
      <c r="DR154" s="20"/>
      <c r="DS154" s="20"/>
      <c r="DT154" s="20"/>
      <c r="DU154" s="20"/>
      <c r="DV154" s="20"/>
      <c r="DW154" s="20"/>
      <c r="DX154" s="20"/>
      <c r="DY154" s="20"/>
      <c r="DZ154" s="20"/>
      <c r="EA154" s="20"/>
      <c r="EB154" s="20"/>
      <c r="EC154" s="20"/>
      <c r="ED154" s="20"/>
      <c r="EE154" s="20"/>
      <c r="EF154" s="20"/>
      <c r="EG154" s="20"/>
      <c r="EH154" s="20"/>
      <c r="EI154" s="20"/>
      <c r="EJ154" s="20"/>
      <c r="EK154" s="20"/>
      <c r="EL154" s="20"/>
      <c r="EM154" s="20"/>
      <c r="EN154" s="20"/>
      <c r="EO154" s="20"/>
      <c r="EP154" s="20"/>
      <c r="EQ154" s="20"/>
      <c r="ER154" s="20"/>
      <c r="ES154" s="20"/>
      <c r="ET154" s="20"/>
      <c r="EU154" s="20"/>
      <c r="EV154" s="20"/>
      <c r="EW154" s="20"/>
      <c r="EX154" s="20"/>
      <c r="EY154" s="20"/>
      <c r="EZ154" s="20"/>
    </row>
    <row r="155" spans="1:156" ht="12.75">
      <c r="A155" s="115"/>
      <c r="B155" s="135"/>
      <c r="C155" s="59"/>
      <c r="D155" s="99"/>
      <c r="E155" s="134"/>
      <c r="F155" s="133">
        <f>SUM(F152:F153)</f>
        <v>0</v>
      </c>
      <c r="G155" s="133">
        <f>SUM(G152:G153)</f>
        <v>0</v>
      </c>
      <c r="H155" s="133">
        <f>SUM(H152:H154)</f>
        <v>0</v>
      </c>
      <c r="I155" s="133">
        <f aca="true" t="shared" si="19" ref="I155:R155">SUM(I152:I154)</f>
        <v>1607.04</v>
      </c>
      <c r="J155" s="133">
        <f t="shared" si="19"/>
        <v>1607.04</v>
      </c>
      <c r="K155" s="133">
        <f t="shared" si="19"/>
        <v>1607.04</v>
      </c>
      <c r="L155" s="133">
        <f t="shared" si="19"/>
        <v>1607.04</v>
      </c>
      <c r="M155" s="133">
        <f t="shared" si="19"/>
        <v>1728</v>
      </c>
      <c r="N155" s="133">
        <f t="shared" si="19"/>
        <v>0</v>
      </c>
      <c r="O155" s="133">
        <f t="shared" si="19"/>
        <v>0</v>
      </c>
      <c r="P155" s="133">
        <f t="shared" si="19"/>
        <v>0</v>
      </c>
      <c r="Q155" s="133">
        <f t="shared" si="19"/>
        <v>0</v>
      </c>
      <c r="R155" s="133">
        <f t="shared" si="19"/>
        <v>8156.16</v>
      </c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  <c r="EK155" s="20"/>
      <c r="EL155" s="20"/>
      <c r="EM155" s="20"/>
      <c r="EN155" s="20"/>
      <c r="EO155" s="20"/>
      <c r="EP155" s="20"/>
      <c r="EQ155" s="20"/>
      <c r="ER155" s="20"/>
      <c r="ES155" s="20"/>
      <c r="ET155" s="20"/>
      <c r="EU155" s="20"/>
      <c r="EV155" s="20"/>
      <c r="EW155" s="20"/>
      <c r="EX155" s="20"/>
      <c r="EY155" s="20"/>
      <c r="EZ155" s="20"/>
    </row>
    <row r="156" spans="1:156" s="4" customFormat="1" ht="12.75">
      <c r="A156" s="83"/>
      <c r="B156" s="160"/>
      <c r="C156" s="84"/>
      <c r="D156" s="103"/>
      <c r="E156" s="161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70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</row>
    <row r="157" spans="1:156" s="5" customFormat="1" ht="12.75">
      <c r="A157" s="83"/>
      <c r="B157" s="84"/>
      <c r="C157" s="84"/>
      <c r="D157" s="84"/>
      <c r="E157" s="84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4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</row>
    <row r="158" spans="1:156" ht="12.75">
      <c r="A158" s="115"/>
      <c r="B158" s="135"/>
      <c r="C158" s="196" t="s">
        <v>226</v>
      </c>
      <c r="D158" s="196"/>
      <c r="E158" s="196"/>
      <c r="F158" s="196"/>
      <c r="G158" s="196"/>
      <c r="H158" s="196"/>
      <c r="I158" s="196"/>
      <c r="J158" s="196"/>
      <c r="K158" s="196"/>
      <c r="L158" s="196"/>
      <c r="M158" s="196"/>
      <c r="N158" s="196"/>
      <c r="O158" s="196"/>
      <c r="P158" s="196"/>
      <c r="Q158" s="196"/>
      <c r="R158" s="196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</row>
    <row r="159" spans="1:156" ht="12.75">
      <c r="A159" s="115"/>
      <c r="B159" s="135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  <c r="EU159" s="20"/>
      <c r="EV159" s="20"/>
      <c r="EW159" s="20"/>
      <c r="EX159" s="20"/>
      <c r="EY159" s="20"/>
      <c r="EZ159" s="20"/>
    </row>
    <row r="160" spans="1:156" s="4" customFormat="1" ht="45" customHeight="1">
      <c r="A160" s="44"/>
      <c r="B160" s="132"/>
      <c r="C160" s="166" t="s">
        <v>227</v>
      </c>
      <c r="D160" s="80" t="s">
        <v>228</v>
      </c>
      <c r="E160" s="150" t="s">
        <v>229</v>
      </c>
      <c r="F160" s="119"/>
      <c r="G160" s="119"/>
      <c r="H160" s="75">
        <v>513.61</v>
      </c>
      <c r="I160" s="75">
        <v>1162.8</v>
      </c>
      <c r="J160" s="172">
        <v>942.96</v>
      </c>
      <c r="K160" s="192">
        <v>1270.83</v>
      </c>
      <c r="L160" s="75">
        <v>0</v>
      </c>
      <c r="M160" s="75">
        <v>0</v>
      </c>
      <c r="N160" s="75"/>
      <c r="O160" s="75"/>
      <c r="P160" s="75"/>
      <c r="Q160" s="75"/>
      <c r="R160" s="188">
        <f>SUM(F160:Q160)</f>
        <v>3890.2</v>
      </c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</row>
    <row r="161" spans="1:156" ht="12.75">
      <c r="A161" s="115"/>
      <c r="B161" s="135"/>
      <c r="C161" s="59"/>
      <c r="D161" s="99"/>
      <c r="E161" s="134"/>
      <c r="F161" s="133">
        <f aca="true" t="shared" si="20" ref="F161:Q161">SUM(F160:F160)</f>
        <v>0</v>
      </c>
      <c r="G161" s="133">
        <f t="shared" si="20"/>
        <v>0</v>
      </c>
      <c r="H161" s="133">
        <f t="shared" si="20"/>
        <v>513.61</v>
      </c>
      <c r="I161" s="133">
        <f t="shared" si="20"/>
        <v>1162.8</v>
      </c>
      <c r="J161" s="133">
        <f t="shared" si="20"/>
        <v>942.96</v>
      </c>
      <c r="K161" s="133">
        <f t="shared" si="20"/>
        <v>1270.83</v>
      </c>
      <c r="L161" s="133">
        <f t="shared" si="20"/>
        <v>0</v>
      </c>
      <c r="M161" s="136">
        <f t="shared" si="20"/>
        <v>0</v>
      </c>
      <c r="N161" s="136">
        <f t="shared" si="20"/>
        <v>0</v>
      </c>
      <c r="O161" s="136">
        <f t="shared" si="20"/>
        <v>0</v>
      </c>
      <c r="P161" s="136">
        <f t="shared" si="20"/>
        <v>0</v>
      </c>
      <c r="Q161" s="136">
        <f t="shared" si="20"/>
        <v>0</v>
      </c>
      <c r="R161" s="188">
        <f>SUM(F161:Q161)</f>
        <v>3890.2</v>
      </c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  <c r="EU161" s="20"/>
      <c r="EV161" s="20"/>
      <c r="EW161" s="20"/>
      <c r="EX161" s="20"/>
      <c r="EY161" s="20"/>
      <c r="EZ161" s="20"/>
    </row>
    <row r="162" spans="1:156" s="4" customFormat="1" ht="12.75">
      <c r="A162" s="83"/>
      <c r="B162" s="160"/>
      <c r="C162" s="84"/>
      <c r="D162" s="103"/>
      <c r="E162" s="161"/>
      <c r="F162" s="162"/>
      <c r="G162" s="162"/>
      <c r="H162" s="162"/>
      <c r="I162" s="162"/>
      <c r="J162" s="162"/>
      <c r="K162" s="162"/>
      <c r="L162" s="162"/>
      <c r="M162" s="165"/>
      <c r="N162" s="165"/>
      <c r="O162" s="165"/>
      <c r="P162" s="165"/>
      <c r="Q162" s="165"/>
      <c r="R162" s="70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</row>
    <row r="163" spans="1:156" s="5" customFormat="1" ht="12.75">
      <c r="A163" s="83"/>
      <c r="B163" s="84"/>
      <c r="C163" s="84"/>
      <c r="D163" s="84"/>
      <c r="E163" s="84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4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</row>
    <row r="164" spans="1:156" ht="12.75">
      <c r="A164" s="115"/>
      <c r="B164" s="135"/>
      <c r="C164" s="196" t="s">
        <v>235</v>
      </c>
      <c r="D164" s="196"/>
      <c r="E164" s="196"/>
      <c r="F164" s="196"/>
      <c r="G164" s="196"/>
      <c r="H164" s="196"/>
      <c r="I164" s="196"/>
      <c r="J164" s="196"/>
      <c r="K164" s="196"/>
      <c r="L164" s="196"/>
      <c r="M164" s="196"/>
      <c r="N164" s="196"/>
      <c r="O164" s="196"/>
      <c r="P164" s="196"/>
      <c r="Q164" s="196"/>
      <c r="R164" s="196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</row>
    <row r="165" spans="1:156" ht="39" customHeight="1">
      <c r="A165" s="115"/>
      <c r="B165" s="135"/>
      <c r="C165" s="94" t="s">
        <v>236</v>
      </c>
      <c r="D165" s="147" t="s">
        <v>237</v>
      </c>
      <c r="E165" s="150" t="s">
        <v>245</v>
      </c>
      <c r="F165" s="95"/>
      <c r="G165" s="167"/>
      <c r="H165" s="75">
        <v>700</v>
      </c>
      <c r="I165" s="75">
        <v>700</v>
      </c>
      <c r="J165" s="75">
        <v>700</v>
      </c>
      <c r="K165" s="75">
        <v>700</v>
      </c>
      <c r="L165" s="75">
        <v>700</v>
      </c>
      <c r="M165" s="75">
        <v>700</v>
      </c>
      <c r="N165" s="75"/>
      <c r="O165" s="75"/>
      <c r="P165" s="75"/>
      <c r="Q165" s="75"/>
      <c r="R165" s="187">
        <f>SUM(F165:Q165)</f>
        <v>4200</v>
      </c>
      <c r="S165" s="29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/>
      <c r="EU165" s="20"/>
      <c r="EV165" s="20"/>
      <c r="EW165" s="20"/>
      <c r="EX165" s="20"/>
      <c r="EY165" s="20"/>
      <c r="EZ165" s="20"/>
    </row>
    <row r="166" spans="1:18" ht="12.75">
      <c r="A166" s="115"/>
      <c r="B166" s="135"/>
      <c r="C166" s="120" t="s">
        <v>0</v>
      </c>
      <c r="D166" s="121"/>
      <c r="E166" s="99"/>
      <c r="F166" s="122">
        <f>SUM(F165)</f>
        <v>0</v>
      </c>
      <c r="G166" s="122">
        <f aca="true" t="shared" si="21" ref="G166:Q166">SUM(G165)</f>
        <v>0</v>
      </c>
      <c r="H166" s="122">
        <f t="shared" si="21"/>
        <v>700</v>
      </c>
      <c r="I166" s="122">
        <f>SUM(I165)</f>
        <v>700</v>
      </c>
      <c r="J166" s="122">
        <f t="shared" si="21"/>
        <v>700</v>
      </c>
      <c r="K166" s="122">
        <f>SUM(K165)</f>
        <v>700</v>
      </c>
      <c r="L166" s="122">
        <f>SUM(L165)</f>
        <v>700</v>
      </c>
      <c r="M166" s="122">
        <f t="shared" si="21"/>
        <v>700</v>
      </c>
      <c r="N166" s="122">
        <f t="shared" si="21"/>
        <v>0</v>
      </c>
      <c r="O166" s="122">
        <f t="shared" si="21"/>
        <v>0</v>
      </c>
      <c r="P166" s="122">
        <f t="shared" si="21"/>
        <v>0</v>
      </c>
      <c r="Q166" s="122">
        <f t="shared" si="21"/>
        <v>0</v>
      </c>
      <c r="R166" s="187">
        <f>SUM(F166:Q166)</f>
        <v>4200</v>
      </c>
    </row>
    <row r="167" spans="1:18" s="13" customFormat="1" ht="12.75">
      <c r="A167" s="84"/>
      <c r="B167" s="84"/>
      <c r="C167" s="84"/>
      <c r="D167" s="84"/>
      <c r="E167" s="84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4"/>
    </row>
    <row r="168" spans="1:18" ht="12.75">
      <c r="A168" s="137"/>
      <c r="B168" s="138"/>
      <c r="C168" s="194" t="s">
        <v>60</v>
      </c>
      <c r="D168" s="194"/>
      <c r="E168" s="194"/>
      <c r="F168" s="194"/>
      <c r="G168" s="194"/>
      <c r="H168" s="194"/>
      <c r="I168" s="194"/>
      <c r="J168" s="194"/>
      <c r="K168" s="194"/>
      <c r="L168" s="194"/>
      <c r="M168" s="194"/>
      <c r="N168" s="194"/>
      <c r="O168" s="194"/>
      <c r="P168" s="194"/>
      <c r="Q168" s="194"/>
      <c r="R168" s="32">
        <f>R15+R64+R68+R72+R78+R84+R89+R100+R105+R111+R116+R122+R129+R134+R142+R148+R155+R161+R166+R94+R138</f>
        <v>2752779.3400000012</v>
      </c>
    </row>
    <row r="170" spans="3:18" ht="12">
      <c r="C170" s="18"/>
      <c r="D170" s="18"/>
      <c r="E170" s="18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23"/>
    </row>
    <row r="171" spans="1:18" ht="12" customHeight="1">
      <c r="A171" s="195"/>
      <c r="B171" s="195"/>
      <c r="C171" s="195"/>
      <c r="D171" s="195"/>
      <c r="E171" s="195"/>
      <c r="F171" s="195"/>
      <c r="G171" s="195"/>
      <c r="H171" s="195"/>
      <c r="I171" s="195"/>
      <c r="J171" s="195"/>
      <c r="K171" s="195"/>
      <c r="L171" s="195"/>
      <c r="M171" s="195"/>
      <c r="N171" s="195"/>
      <c r="O171" s="195"/>
      <c r="P171" s="195"/>
      <c r="Q171" s="195"/>
      <c r="R171" s="195"/>
    </row>
  </sheetData>
  <sheetProtection/>
  <mergeCells count="26">
    <mergeCell ref="C2:R2"/>
    <mergeCell ref="C4:R4"/>
    <mergeCell ref="A9:R9"/>
    <mergeCell ref="A18:R18"/>
    <mergeCell ref="A66:R66"/>
    <mergeCell ref="C69:R69"/>
    <mergeCell ref="A70:R70"/>
    <mergeCell ref="A74:R74"/>
    <mergeCell ref="C81:R81"/>
    <mergeCell ref="C87:R87"/>
    <mergeCell ref="C92:R92"/>
    <mergeCell ref="C96:R96"/>
    <mergeCell ref="C102:R102"/>
    <mergeCell ref="C107:R107"/>
    <mergeCell ref="C114:R114"/>
    <mergeCell ref="C119:R119"/>
    <mergeCell ref="C125:R125"/>
    <mergeCell ref="C132:R132"/>
    <mergeCell ref="C168:Q168"/>
    <mergeCell ref="A171:R171"/>
    <mergeCell ref="C136:R136"/>
    <mergeCell ref="C140:R140"/>
    <mergeCell ref="C145:R145"/>
    <mergeCell ref="C151:R151"/>
    <mergeCell ref="C158:R158"/>
    <mergeCell ref="C164:R164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camila</dc:creator>
  <cp:keywords/>
  <dc:description/>
  <cp:lastModifiedBy>CDR1</cp:lastModifiedBy>
  <cp:lastPrinted>2020-04-27T21:28:37Z</cp:lastPrinted>
  <dcterms:created xsi:type="dcterms:W3CDTF">2011-09-02T13:51:41Z</dcterms:created>
  <dcterms:modified xsi:type="dcterms:W3CDTF">2020-09-29T20:55:52Z</dcterms:modified>
  <cp:category/>
  <cp:version/>
  <cp:contentType/>
  <cp:contentStatus/>
</cp:coreProperties>
</file>