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0 (2)" sheetId="1" r:id="rId1"/>
    <sheet name="2020 (3)" sheetId="2" state="hidden" r:id="rId2"/>
  </sheets>
  <definedNames>
    <definedName name="_xlnm.Print_Area" localSheetId="0">'2020 (2)'!$A$1:$T$77</definedName>
    <definedName name="_xlnm.Print_Area" localSheetId="1">'2020 (3)'!$A$1:$S$7</definedName>
  </definedNames>
  <calcPr fullCalcOnLoad="1"/>
</workbook>
</file>

<file path=xl/sharedStrings.xml><?xml version="1.0" encoding="utf-8"?>
<sst xmlns="http://schemas.openxmlformats.org/spreadsheetml/2006/main" count="682" uniqueCount="309">
  <si>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</si>
  <si>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</si>
  <si>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</si>
  <si>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</si>
  <si>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</si>
  <si>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</si>
  <si>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</si>
  <si>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</si>
  <si>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</si>
  <si>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</si>
  <si>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</si>
  <si>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</si>
  <si>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</si>
  <si>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</si>
  <si>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</si>
  <si>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</si>
  <si>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01.07.2010</t>
  </si>
  <si>
    <t>31.08.2009</t>
  </si>
  <si>
    <t>15.02.2010</t>
  </si>
  <si>
    <t>11.04.2011</t>
  </si>
  <si>
    <t>01.03.2010</t>
  </si>
  <si>
    <t>Serviços Médicos</t>
  </si>
  <si>
    <t>01.09.2011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</si>
  <si>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</si>
  <si>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</si>
  <si>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</si>
  <si>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</si>
  <si>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</si>
  <si>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</si>
  <si>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</si>
  <si>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</si>
  <si>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01.03.2012</t>
  </si>
  <si>
    <t>01.02.2010</t>
  </si>
  <si>
    <t>02.02.2010</t>
  </si>
  <si>
    <t>02.04.2010</t>
  </si>
  <si>
    <t>01.04.2012</t>
  </si>
  <si>
    <t>Reprodução de Documentos</t>
  </si>
  <si>
    <t>Telecomunições e Internet</t>
  </si>
  <si>
    <t>01.08.2012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</si>
  <si>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</si>
  <si>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</si>
  <si>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</si>
  <si>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</si>
  <si>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</si>
  <si>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</si>
  <si>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</si>
  <si>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</si>
  <si>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</si>
  <si>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</si>
  <si>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</si>
  <si>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</si>
  <si>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</si>
  <si>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</si>
  <si>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</si>
  <si>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</si>
  <si>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</si>
  <si>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</si>
  <si>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</si>
  <si>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</si>
  <si>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</si>
  <si>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 xml:space="preserve">TOTAL GERAL </t>
  </si>
  <si>
    <t>Serviços de Matriciamento</t>
  </si>
  <si>
    <t>A. S. O Medicina Ocupacional LTDA</t>
  </si>
  <si>
    <t>05.746.445/0001-39</t>
  </si>
  <si>
    <t>33.191.027/0001-68</t>
  </si>
  <si>
    <t>Barbieri e Barbieri Serviços Médicos e Odontologicos LTDA</t>
  </si>
  <si>
    <t>20.138.305/0001-71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</si>
  <si>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</si>
  <si>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</si>
  <si>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</si>
  <si>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</si>
  <si>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</si>
  <si>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</si>
  <si>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</si>
  <si>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</si>
  <si>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Audioseg Assessoria em Saude e Segurança do Trabalho LTDA - ME</t>
  </si>
  <si>
    <t>Fonoaudiologa</t>
  </si>
  <si>
    <t>14.618131/0001-41</t>
  </si>
  <si>
    <t>Centro Especialidades Itabera Eireli</t>
  </si>
  <si>
    <t>Cirurgia Geral</t>
  </si>
  <si>
    <t>10.900.651/001-91</t>
  </si>
  <si>
    <t>Laudo Schultz Junior Eireli</t>
  </si>
  <si>
    <t>Ortopedia</t>
  </si>
  <si>
    <t>26.084.937/0001-86</t>
  </si>
  <si>
    <t>Laboratorio Clinico São Lucas de Itapeva LTDA</t>
  </si>
  <si>
    <t>Laboratorio de Anatomo</t>
  </si>
  <si>
    <t>54.332.622/0001-46</t>
  </si>
  <si>
    <t>L.H. Serviços Cardiologicos LTDA</t>
  </si>
  <si>
    <t>12.363.392/0001-32</t>
  </si>
  <si>
    <t>Kathe do Rocio Grassi-ME</t>
  </si>
  <si>
    <t>Aculputura</t>
  </si>
  <si>
    <t>IMPA Clinica Médica LTDA ME</t>
  </si>
  <si>
    <t>Radiologia</t>
  </si>
  <si>
    <t>14.684.422/0001-38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</si>
  <si>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</si>
  <si>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</si>
  <si>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</si>
  <si>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</si>
  <si>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</si>
  <si>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</si>
  <si>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</si>
  <si>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</si>
  <si>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</si>
  <si>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</si>
  <si>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</si>
  <si>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</si>
  <si>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</si>
  <si>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</si>
  <si>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</si>
  <si>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</si>
  <si>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</si>
  <si>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</si>
  <si>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</si>
  <si>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</si>
  <si>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</si>
  <si>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Cinica Nossa Senhora do Carmo de Itapeva LTDA</t>
  </si>
  <si>
    <t>06.946.849/0001-39</t>
  </si>
  <si>
    <t>Clinica Médica Pansardi</t>
  </si>
  <si>
    <t>Neurologia Pediatra</t>
  </si>
  <si>
    <t>090.627.48/0001-93</t>
  </si>
  <si>
    <t>Sabeh e Samaan Serviços Medicos LTDA</t>
  </si>
  <si>
    <t>19.882.344/0001-08</t>
  </si>
  <si>
    <t>Hematologia</t>
  </si>
  <si>
    <t>Oliveiras Serviços Médicos Itai LTDA</t>
  </si>
  <si>
    <t>34.134.224/0001-08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</si>
  <si>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</si>
  <si>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</si>
  <si>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</si>
  <si>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</si>
  <si>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</si>
  <si>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</si>
  <si>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</si>
  <si>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</si>
  <si>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</si>
  <si>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MGLH Diagnostico por Imagem Eireli</t>
  </si>
  <si>
    <t>31.574.898/0001-35</t>
  </si>
  <si>
    <t>MFF Clinica Médica Eireli - ME</t>
  </si>
  <si>
    <t>27.777.678/0001-31</t>
  </si>
  <si>
    <t>Medicalneuro Serviços Médicos Eireli</t>
  </si>
  <si>
    <t>34.283.361/0001-04</t>
  </si>
  <si>
    <t>Med Vale atendimento hospitalar LTDA - ME</t>
  </si>
  <si>
    <t>14.691.801/0001-55</t>
  </si>
  <si>
    <t>Luciana Aparecida de Almeida Oliveira</t>
  </si>
  <si>
    <t>Psicologia</t>
  </si>
  <si>
    <t>25.045.114/001-89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</si>
  <si>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</si>
  <si>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</si>
  <si>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</si>
  <si>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</si>
  <si>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</si>
  <si>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Spazio K. E. T. - Clinica de olhos LTDA</t>
  </si>
  <si>
    <t>08.282.979/0001-40</t>
  </si>
  <si>
    <t>15.289.056/0001-85</t>
  </si>
  <si>
    <t>Sandra Pelichek Psicologia Clinica</t>
  </si>
  <si>
    <t>18.594.963/0001-26</t>
  </si>
  <si>
    <t>Zuliani Serviços Medicos Eireli</t>
  </si>
  <si>
    <t>Alergologia</t>
  </si>
  <si>
    <t>10.189.194/0001-79</t>
  </si>
  <si>
    <t>Clinica Imagem S/S LTDA - EPP</t>
  </si>
  <si>
    <t>01.493.937/0001-09</t>
  </si>
  <si>
    <t>Clinica Integrada de Anestesiologia e Cirurgia Plastica LTDA</t>
  </si>
  <si>
    <t>10.348.558/0001-16</t>
  </si>
  <si>
    <t>Cirurgia Plastica/Mastologia</t>
  </si>
  <si>
    <t>FH Ruzafa Junior Eireli</t>
  </si>
  <si>
    <t>27.959.007/0001-91</t>
  </si>
  <si>
    <t xml:space="preserve">WARELINE DO BRASIL DESENV </t>
  </si>
  <si>
    <t>71.613.996/0001-59</t>
  </si>
  <si>
    <t>SOFTMATIC SIST AUTOM DE INFORMATICA LTDA</t>
  </si>
  <si>
    <t>58.119.371/0001-77</t>
  </si>
  <si>
    <t>NEWS JAU INF E ASSES LTDA ME</t>
  </si>
  <si>
    <t>01.900.123/0001-41</t>
  </si>
  <si>
    <t>LOCAWEB SERVS DE INTERNET S S</t>
  </si>
  <si>
    <t>02.351.877/0001-52</t>
  </si>
  <si>
    <t>HINGRID DOS SANTOS OLIVEIRA ME</t>
  </si>
  <si>
    <t>26.511.833/0001-00</t>
  </si>
  <si>
    <t>Prestação de serviço de monitoramento eletrônico, através de sistema de alarme.</t>
  </si>
  <si>
    <t>UNIMED DE ITAPEVA COOP DE TRABALHO MEDICO</t>
  </si>
  <si>
    <t>66.916.305/0005-80</t>
  </si>
  <si>
    <t>PLANISA PLANEJAMENTO E ORG INSTIT SAUDE LTDA</t>
  </si>
  <si>
    <t>58.921.792/0001-17</t>
  </si>
  <si>
    <t>Prestação de serviços de consultoria de planejamento e organização de empresas de saúde</t>
  </si>
  <si>
    <t>BALDIM ASSIST TECNICA LTDA ME</t>
  </si>
  <si>
    <t>03.917.935/0001-25</t>
  </si>
  <si>
    <t>Locação de impressoras, manutenção e reposição de peças dos equipamentos</t>
  </si>
  <si>
    <t>PR TELECOMUNICACOES E INFORMATICA EIRELI ME</t>
  </si>
  <si>
    <t>09.054.075/0003-91</t>
  </si>
  <si>
    <t>Utilização de serviços de internet</t>
  </si>
  <si>
    <t xml:space="preserve">Neylor Cecchi (Ivo Vaz) </t>
  </si>
  <si>
    <t>Aluguel de imóvel para a instalação do arquivo morto da Unidade.</t>
  </si>
  <si>
    <t>037.141.148-31</t>
  </si>
  <si>
    <t>CHEIRO VERDE COM DE MAT RECICLAVEL AMBIENTAL LTDA</t>
  </si>
  <si>
    <t>06.003.515/0001-21</t>
  </si>
  <si>
    <t>Prestação de serviços de coleta, transporte, tratamento e destinação final de resíduos de serviço de saúde - RSS "A" "B" e "E"</t>
  </si>
  <si>
    <t>CITOPAR -CENTRO DE CITOLOGIA E PATOLOGIA PR LTDA</t>
  </si>
  <si>
    <t>72.448.400/0001-75</t>
  </si>
  <si>
    <t>Prestação de serviços para processamento de exames de Anatomia Patológica e Citopatológicos.</t>
  </si>
  <si>
    <t>J C COMUNICACAO MULTIMIDIA EIRELI</t>
  </si>
  <si>
    <t>32.836.274/0001-01</t>
  </si>
  <si>
    <t xml:space="preserve">Serviços  de Manutenção de Equipamentos </t>
  </si>
  <si>
    <t>YUKIKO FUGIHARA</t>
  </si>
  <si>
    <t>26.162.128/0001-45</t>
  </si>
  <si>
    <t>Prestação de serviço, licenciamento, fornecimento  e permissão de uso do sistema de ponto digital.</t>
  </si>
  <si>
    <t>CLIMAARC PREST DE SERV EM AR CONDICIONADO EIRELI</t>
  </si>
  <si>
    <t>32.828.984/0001-90</t>
  </si>
  <si>
    <t>Manutenção de equipamentos de ar condicionado</t>
  </si>
  <si>
    <t>STEMAC SA GRUPOS GERADORES</t>
  </si>
  <si>
    <t>92.753.268/0016-07</t>
  </si>
  <si>
    <t>ELEVADORES OTIS LTDA</t>
  </si>
  <si>
    <t>29.739.737/0041-08</t>
  </si>
  <si>
    <t>Serviço de manutenção preventiva e corretiva nos geradores.</t>
  </si>
  <si>
    <t>Serviço de manutenção do elevadores</t>
  </si>
  <si>
    <t>Serviços de Manutenção de Radiologia</t>
  </si>
  <si>
    <t>E PEOPLE SOLUCOES LTDA</t>
  </si>
  <si>
    <t>Licença de uso de Software destinado ao arquivamento de imagens e visualização radiológicas, bem como a prestação de serviços decorrentes de sua utilização</t>
  </si>
  <si>
    <t>03.693.940/0001-00</t>
  </si>
  <si>
    <t>CARDIO CLINICA ITAPEVA S C LTDA</t>
  </si>
  <si>
    <t>05.370.097/0001-48</t>
  </si>
  <si>
    <t>Serviços de Medicina do Trabalho</t>
  </si>
  <si>
    <t>Prestação de serviços de Medicina do Trabalho</t>
  </si>
  <si>
    <t>ESTERIMED ESTERILIZACAO E COM DE MAT MEDICO E HOSP</t>
  </si>
  <si>
    <t>62.094.503/0001-20</t>
  </si>
  <si>
    <t>Prestação de serviços de limpeza, desinfecção e esterilização por óxido de etileno de artigos médico-hospitalares.</t>
  </si>
  <si>
    <t>LIBERTY SEGUROS S A</t>
  </si>
  <si>
    <t>61.550.141/0001-72</t>
  </si>
  <si>
    <t>Seguro Predial do Arquivo</t>
  </si>
  <si>
    <t xml:space="preserve">Serviços de Fretes  e Carretos </t>
  </si>
  <si>
    <t>OLIVEIRA TODESCATTO TRANSPORTES LTDA</t>
  </si>
  <si>
    <t>26.545.793/0001-18</t>
  </si>
  <si>
    <t xml:space="preserve">Prestação de serviços de transporte de cargas e encomendas fracionadas. </t>
  </si>
  <si>
    <t>SAPRA LANDAUER SERV E ACESS E PROT RADIOL LTDA</t>
  </si>
  <si>
    <t xml:space="preserve">Serviços de Assessoria e monitoração pessoal por dosímetros </t>
  </si>
  <si>
    <t>50.429.810/0001-36</t>
  </si>
  <si>
    <t>SISPACK MEDICAL LTDA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</si>
  <si>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</si>
  <si>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</si>
  <si>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TELEPARTS TELECOMUNICACOES SOROCABA LTDA</t>
  </si>
  <si>
    <t>02.960.232/0001-17</t>
  </si>
  <si>
    <t>TOKIO MARINE SEGURADORA SA</t>
  </si>
  <si>
    <t>33.164.021/0001-00</t>
  </si>
  <si>
    <t>PRIOM TECNOLOGIA EM EQUIPAMENTOS EIRELI</t>
  </si>
  <si>
    <t>11.619.992/0001-56</t>
  </si>
  <si>
    <t>Locação de Mesa cirúrgica.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</si>
  <si>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</si>
  <si>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</si>
  <si>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</si>
  <si>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</si>
  <si>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</si>
  <si>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</si>
  <si>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</si>
  <si>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</si>
  <si>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</si>
  <si>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Sserviços suporte técnicos nos servidores.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</si>
  <si>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</si>
  <si>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</si>
  <si>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</si>
  <si>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</si>
  <si>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RELAÇÃO DE CONTRATOS  EM 2020</t>
  </si>
  <si>
    <t xml:space="preserve">Blanche Dermatologia </t>
  </si>
  <si>
    <t>31.567.734/0001-80</t>
  </si>
  <si>
    <t>Hidroquimica - Laboratório e Serviços de Controle e Qualidade de Águas LTDA</t>
  </si>
  <si>
    <t>10.613.946/0001-87</t>
  </si>
  <si>
    <t>Prestação de Serviços de analises Físico Químicas e Bacteriológicas</t>
  </si>
  <si>
    <t>TECHNOLASER CARTUCHOS LTDA ME</t>
  </si>
  <si>
    <t>05.978.864/0001-04</t>
  </si>
  <si>
    <t>CINTIA ALBUQUERQUE ZAMBIANCO</t>
  </si>
  <si>
    <t>36.997.142/0001-12</t>
  </si>
  <si>
    <t>Prestação serviços médicos em Matriciamento</t>
  </si>
  <si>
    <t>MOTTANET TI SERV DE TECNOLOGIA DA INFORMAÇÃO</t>
  </si>
  <si>
    <t>08.832.050/0001-47</t>
  </si>
  <si>
    <t>Seguro de Vida em Grupo</t>
  </si>
  <si>
    <t>27.220.921/0001-16</t>
  </si>
  <si>
    <t>PLANISA TECH CONSULTORIA</t>
  </si>
  <si>
    <t>CIENLAB ANALISES CLINICAS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</si>
  <si>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</si>
  <si>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</si>
  <si>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</si>
  <si>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</si>
  <si>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</si>
  <si>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</si>
  <si>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>-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</si>
  <si>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</si>
  <si>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</si>
  <si>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</si>
  <si>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</si>
  <si>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 xml:space="preserve">Faiçal e Pizzotti Serviços Medicos </t>
  </si>
  <si>
    <t>Bruno Holtz Marinho Eireli</t>
  </si>
  <si>
    <t>CAETANO OFTALMOLOGIA LTDA</t>
  </si>
  <si>
    <t>32.987.247/0001-30</t>
  </si>
  <si>
    <t>24.003.684/0001-43</t>
  </si>
  <si>
    <t xml:space="preserve">Ginecologia </t>
  </si>
  <si>
    <t>18.913.544/0001-00</t>
  </si>
  <si>
    <t>24.069.807/0001-49</t>
  </si>
  <si>
    <t xml:space="preserve">Locação da Tenda </t>
  </si>
  <si>
    <t>06.936.265/0001-82</t>
  </si>
  <si>
    <t>14.977.378/0001-54</t>
  </si>
  <si>
    <t>R R FERREIRA CONTABILIDADE EIRELI EPP</t>
  </si>
  <si>
    <t xml:space="preserve">Serviço de Consultoria em Contabilidade </t>
  </si>
  <si>
    <t>MCA PRODUTORA E LOCADORA PARA EVENTOS LTDA</t>
  </si>
  <si>
    <t>BIONEXO DO BRASIL SOLUCOES DIGITAIS EIRELI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</si>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</sst>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dd/mm/yy;@"/>
    <numFmt numFmtId="185" formatCode="[$-416]dddd\,\ d&quot; de &quot;mmmm&quot; de &quot;yyyy"/>
    <numFmt numFmtId="186" formatCode="&quot;R$&quot;\ #,##0.00"/>
    <numFmt numFmtId="187" formatCode="0.0"/>
    <numFmt numFmtId="188" formatCode="&quot;R$&quot;\ #,##0.0"/>
    <numFmt numFmtId="189" formatCode="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&quot;Ativar&quot;;&quot;Ativar&quot;;&quot;Desativar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184" fontId="50" fillId="0" borderId="0" xfId="0" applyNumberFormat="1" applyFont="1" applyAlignment="1">
      <alignment wrapText="1"/>
    </xf>
    <xf numFmtId="18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84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43" fontId="50" fillId="0" borderId="0" xfId="56" applyFont="1" applyAlignment="1">
      <alignment/>
    </xf>
    <xf numFmtId="0" fontId="50" fillId="0" borderId="0" xfId="0" applyNumberFormat="1" applyFont="1" applyAlignment="1">
      <alignment horizontal="left"/>
    </xf>
    <xf numFmtId="43" fontId="50" fillId="0" borderId="0" xfId="56" applyFont="1" applyFill="1" applyAlignment="1">
      <alignment horizontal="center"/>
    </xf>
    <xf numFmtId="0" fontId="51" fillId="0" borderId="0" xfId="0" applyFont="1" applyAlignment="1">
      <alignment/>
    </xf>
    <xf numFmtId="184" fontId="50" fillId="0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3" fillId="0" borderId="0" xfId="0" applyFont="1" applyAlignment="1">
      <alignment horizontal="left"/>
    </xf>
    <xf numFmtId="43" fontId="53" fillId="0" borderId="0" xfId="56" applyFont="1" applyAlignment="1">
      <alignment horizontal="left"/>
    </xf>
    <xf numFmtId="0" fontId="50" fillId="0" borderId="0" xfId="0" applyFont="1" applyBorder="1" applyAlignment="1">
      <alignment/>
    </xf>
    <xf numFmtId="184" fontId="50" fillId="0" borderId="11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43" fontId="53" fillId="0" borderId="0" xfId="0" applyNumberFormat="1" applyFont="1" applyAlignment="1">
      <alignment horizontal="left"/>
    </xf>
    <xf numFmtId="0" fontId="2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3" fontId="0" fillId="0" borderId="0" xfId="56" applyFont="1" applyAlignment="1">
      <alignment/>
    </xf>
    <xf numFmtId="43" fontId="0" fillId="0" borderId="0" xfId="56" applyFont="1" applyFill="1" applyAlignment="1">
      <alignment horizontal="center"/>
    </xf>
    <xf numFmtId="0" fontId="49" fillId="0" borderId="0" xfId="0" applyFont="1" applyAlignment="1">
      <alignment/>
    </xf>
    <xf numFmtId="184" fontId="54" fillId="0" borderId="0" xfId="0" applyNumberFormat="1" applyFont="1" applyFill="1" applyBorder="1" applyAlignment="1">
      <alignment wrapText="1"/>
    </xf>
    <xf numFmtId="184" fontId="54" fillId="0" borderId="0" xfId="0" applyNumberFormat="1" applyFont="1" applyAlignment="1">
      <alignment wrapText="1"/>
    </xf>
    <xf numFmtId="184" fontId="54" fillId="0" borderId="0" xfId="0" applyNumberFormat="1" applyFont="1" applyAlignment="1">
      <alignment/>
    </xf>
    <xf numFmtId="43" fontId="25" fillId="0" borderId="10" xfId="56" applyFont="1" applyFill="1" applyBorder="1" applyAlignment="1">
      <alignment horizontal="center" vertical="center" wrapText="1"/>
    </xf>
    <xf numFmtId="43" fontId="25" fillId="0" borderId="12" xfId="56" applyFont="1" applyFill="1" applyBorder="1" applyAlignment="1">
      <alignment horizontal="center" vertical="center"/>
    </xf>
    <xf numFmtId="43" fontId="25" fillId="0" borderId="10" xfId="56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3" fontId="25" fillId="0" borderId="10" xfId="56" applyFont="1" applyFill="1" applyBorder="1" applyAlignment="1">
      <alignment vertical="center" wrapText="1"/>
    </xf>
    <xf numFmtId="43" fontId="25" fillId="0" borderId="10" xfId="56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left" vertical="center" wrapText="1"/>
    </xf>
    <xf numFmtId="43" fontId="50" fillId="0" borderId="10" xfId="0" applyNumberFormat="1" applyFont="1" applyFill="1" applyBorder="1" applyAlignment="1">
      <alignment wrapText="1"/>
    </xf>
    <xf numFmtId="43" fontId="50" fillId="0" borderId="10" xfId="0" applyNumberFormat="1" applyFont="1" applyFill="1" applyBorder="1" applyAlignment="1">
      <alignment horizontal="center" vertical="center" wrapText="1"/>
    </xf>
    <xf numFmtId="184" fontId="25" fillId="33" borderId="10" xfId="0" applyNumberFormat="1" applyFont="1" applyFill="1" applyBorder="1" applyAlignment="1">
      <alignment horizontal="left" vertical="center" wrapText="1"/>
    </xf>
    <xf numFmtId="43" fontId="50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43" fontId="50" fillId="0" borderId="10" xfId="56" applyFont="1" applyFill="1" applyBorder="1" applyAlignment="1">
      <alignment horizontal="center" vertical="center" wrapText="1"/>
    </xf>
    <xf numFmtId="43" fontId="27" fillId="0" borderId="10" xfId="56" applyFont="1" applyFill="1" applyBorder="1" applyAlignment="1">
      <alignment horizontal="center" vertical="center"/>
    </xf>
    <xf numFmtId="0" fontId="28" fillId="0" borderId="0" xfId="51" applyFont="1" applyFill="1" applyAlignment="1">
      <alignment horizontal="left"/>
      <protection/>
    </xf>
    <xf numFmtId="0" fontId="50" fillId="0" borderId="13" xfId="0" applyFont="1" applyFill="1" applyBorder="1" applyAlignment="1">
      <alignment/>
    </xf>
    <xf numFmtId="43" fontId="25" fillId="0" borderId="0" xfId="56" applyFont="1" applyFill="1" applyBorder="1" applyAlignment="1">
      <alignment horizontal="center" vertical="center"/>
    </xf>
    <xf numFmtId="184" fontId="54" fillId="0" borderId="0" xfId="0" applyNumberFormat="1" applyFont="1" applyBorder="1" applyAlignment="1">
      <alignment wrapText="1"/>
    </xf>
    <xf numFmtId="184" fontId="54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3" fontId="51" fillId="7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3" fontId="25" fillId="33" borderId="10" xfId="56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/>
    </xf>
    <xf numFmtId="0" fontId="50" fillId="7" borderId="10" xfId="0" applyNumberFormat="1" applyFont="1" applyFill="1" applyBorder="1" applyAlignment="1">
      <alignment horizontal="left"/>
    </xf>
    <xf numFmtId="0" fontId="50" fillId="7" borderId="10" xfId="0" applyFont="1" applyFill="1" applyBorder="1" applyAlignment="1">
      <alignment wrapText="1"/>
    </xf>
    <xf numFmtId="43" fontId="51" fillId="7" borderId="10" xfId="56" applyFont="1" applyFill="1" applyBorder="1" applyAlignment="1">
      <alignment/>
    </xf>
    <xf numFmtId="2" fontId="50" fillId="0" borderId="10" xfId="47" applyNumberFormat="1" applyFont="1" applyFill="1" applyBorder="1" applyAlignment="1">
      <alignment horizontal="right" vertical="center"/>
    </xf>
    <xf numFmtId="0" fontId="50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wrapText="1"/>
    </xf>
    <xf numFmtId="43" fontId="50" fillId="33" borderId="10" xfId="56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3" fontId="51" fillId="7" borderId="10" xfId="0" applyNumberFormat="1" applyFont="1" applyFill="1" applyBorder="1" applyAlignment="1">
      <alignment vertical="center" wrapText="1"/>
    </xf>
    <xf numFmtId="0" fontId="51" fillId="7" borderId="10" xfId="0" applyFont="1" applyFill="1" applyBorder="1" applyAlignment="1">
      <alignment wrapText="1"/>
    </xf>
    <xf numFmtId="0" fontId="50" fillId="7" borderId="10" xfId="0" applyNumberFormat="1" applyFont="1" applyFill="1" applyBorder="1" applyAlignment="1">
      <alignment horizontal="left" wrapText="1"/>
    </xf>
    <xf numFmtId="43" fontId="51" fillId="7" borderId="10" xfId="56" applyFont="1" applyFill="1" applyBorder="1" applyAlignment="1">
      <alignment wrapText="1"/>
    </xf>
    <xf numFmtId="184" fontId="52" fillId="7" borderId="10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NumberFormat="1" applyFont="1" applyFill="1" applyBorder="1" applyAlignment="1">
      <alignment horizontal="center" vertical="center" wrapText="1"/>
    </xf>
    <xf numFmtId="43" fontId="52" fillId="19" borderId="12" xfId="56" applyFont="1" applyFill="1" applyBorder="1" applyAlignment="1">
      <alignment horizontal="center" vertical="center" wrapText="1"/>
    </xf>
    <xf numFmtId="43" fontId="52" fillId="7" borderId="12" xfId="56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43" fontId="25" fillId="33" borderId="10" xfId="56" applyFont="1" applyFill="1" applyBorder="1" applyAlignment="1">
      <alignment horizontal="center" vertical="center" wrapText="1"/>
    </xf>
    <xf numFmtId="43" fontId="50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3" fontId="27" fillId="0" borderId="10" xfId="56" applyFont="1" applyFill="1" applyBorder="1" applyAlignment="1">
      <alignment horizontal="center" vertical="center" wrapText="1"/>
    </xf>
    <xf numFmtId="43" fontId="51" fillId="0" borderId="10" xfId="56" applyFont="1" applyFill="1" applyBorder="1" applyAlignment="1">
      <alignment horizontal="center" vertical="center" wrapText="1"/>
    </xf>
    <xf numFmtId="184" fontId="50" fillId="7" borderId="10" xfId="0" applyNumberFormat="1" applyFont="1" applyFill="1" applyBorder="1" applyAlignment="1">
      <alignment wrapText="1"/>
    </xf>
    <xf numFmtId="43" fontId="50" fillId="7" borderId="10" xfId="0" applyNumberFormat="1" applyFont="1" applyFill="1" applyBorder="1" applyAlignment="1">
      <alignment wrapText="1"/>
    </xf>
    <xf numFmtId="43" fontId="51" fillId="7" borderId="10" xfId="0" applyNumberFormat="1" applyFont="1" applyFill="1" applyBorder="1" applyAlignment="1">
      <alignment wrapText="1"/>
    </xf>
    <xf numFmtId="0" fontId="51" fillId="7" borderId="14" xfId="0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left" wrapText="1"/>
    </xf>
    <xf numFmtId="43" fontId="50" fillId="0" borderId="0" xfId="0" applyNumberFormat="1" applyFont="1" applyFill="1" applyBorder="1" applyAlignment="1">
      <alignment wrapText="1"/>
    </xf>
    <xf numFmtId="43" fontId="51" fillId="0" borderId="0" xfId="56" applyFont="1" applyFill="1" applyBorder="1" applyAlignment="1">
      <alignment wrapText="1"/>
    </xf>
    <xf numFmtId="43" fontId="51" fillId="0" borderId="0" xfId="0" applyNumberFormat="1" applyFont="1" applyFill="1" applyBorder="1" applyAlignment="1">
      <alignment wrapText="1"/>
    </xf>
    <xf numFmtId="184" fontId="50" fillId="7" borderId="14" xfId="0" applyNumberFormat="1" applyFont="1" applyFill="1" applyBorder="1" applyAlignment="1">
      <alignment wrapText="1"/>
    </xf>
    <xf numFmtId="184" fontId="50" fillId="7" borderId="15" xfId="0" applyNumberFormat="1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43" fontId="50" fillId="0" borderId="10" xfId="56" applyFont="1" applyFill="1" applyBorder="1" applyAlignment="1">
      <alignment vertical="center" wrapText="1"/>
    </xf>
    <xf numFmtId="43" fontId="51" fillId="7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43" fontId="25" fillId="0" borderId="10" xfId="0" applyNumberFormat="1" applyFont="1" applyFill="1" applyBorder="1" applyAlignment="1">
      <alignment horizontal="center" vertical="center"/>
    </xf>
    <xf numFmtId="43" fontId="50" fillId="0" borderId="10" xfId="0" applyNumberFormat="1" applyFont="1" applyFill="1" applyBorder="1" applyAlignment="1">
      <alignment horizontal="center" vertical="center"/>
    </xf>
    <xf numFmtId="43" fontId="50" fillId="0" borderId="10" xfId="56" applyFont="1" applyFill="1" applyBorder="1" applyAlignment="1">
      <alignment horizontal="left" vertical="center" wrapText="1"/>
    </xf>
    <xf numFmtId="43" fontId="51" fillId="7" borderId="10" xfId="0" applyNumberFormat="1" applyFont="1" applyFill="1" applyBorder="1" applyAlignment="1">
      <alignment horizontal="center" vertical="center"/>
    </xf>
    <xf numFmtId="184" fontId="50" fillId="0" borderId="13" xfId="0" applyNumberFormat="1" applyFont="1" applyFill="1" applyBorder="1" applyAlignment="1">
      <alignment wrapText="1"/>
    </xf>
    <xf numFmtId="43" fontId="50" fillId="33" borderId="10" xfId="56" applyFont="1" applyFill="1" applyBorder="1" applyAlignment="1">
      <alignment horizontal="center" vertical="center"/>
    </xf>
    <xf numFmtId="43" fontId="51" fillId="7" borderId="1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vertical="center" wrapText="1"/>
    </xf>
    <xf numFmtId="43" fontId="50" fillId="0" borderId="10" xfId="56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2" fontId="25" fillId="0" borderId="10" xfId="56" applyNumberFormat="1" applyFont="1" applyFill="1" applyBorder="1" applyAlignment="1">
      <alignment horizontal="center" vertical="center"/>
    </xf>
    <xf numFmtId="43" fontId="50" fillId="7" borderId="10" xfId="0" applyNumberFormat="1" applyFont="1" applyFill="1" applyBorder="1" applyAlignment="1">
      <alignment/>
    </xf>
    <xf numFmtId="43" fontId="50" fillId="0" borderId="0" xfId="56" applyFont="1" applyFill="1" applyBorder="1" applyAlignment="1">
      <alignment wrapText="1"/>
    </xf>
    <xf numFmtId="43" fontId="50" fillId="33" borderId="10" xfId="56" applyFont="1" applyFill="1" applyBorder="1" applyAlignment="1">
      <alignment vertical="center" wrapText="1"/>
    </xf>
    <xf numFmtId="43" fontId="25" fillId="33" borderId="10" xfId="56" applyFont="1" applyFill="1" applyBorder="1" applyAlignment="1">
      <alignment vertical="center" wrapText="1"/>
    </xf>
    <xf numFmtId="43" fontId="51" fillId="7" borderId="10" xfId="56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43" fontId="50" fillId="0" borderId="10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left" wrapText="1"/>
    </xf>
    <xf numFmtId="43" fontId="27" fillId="33" borderId="10" xfId="56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2" fontId="50" fillId="33" borderId="10" xfId="56" applyNumberFormat="1" applyFont="1" applyFill="1" applyBorder="1" applyAlignment="1">
      <alignment horizontal="center" vertical="center" wrapText="1"/>
    </xf>
    <xf numFmtId="2" fontId="25" fillId="33" borderId="10" xfId="56" applyNumberFormat="1" applyFont="1" applyFill="1" applyBorder="1" applyAlignment="1">
      <alignment horizontal="center" vertical="center" wrapText="1"/>
    </xf>
    <xf numFmtId="40" fontId="25" fillId="0" borderId="10" xfId="56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2" fontId="50" fillId="0" borderId="10" xfId="56" applyNumberFormat="1" applyFont="1" applyFill="1" applyBorder="1" applyAlignment="1">
      <alignment horizontal="center" vertical="center" wrapText="1"/>
    </xf>
    <xf numFmtId="2" fontId="25" fillId="0" borderId="10" xfId="56" applyNumberFormat="1" applyFont="1" applyFill="1" applyBorder="1" applyAlignment="1">
      <alignment horizontal="center" vertical="center" wrapText="1"/>
    </xf>
    <xf numFmtId="2" fontId="25" fillId="0" borderId="10" xfId="56" applyNumberFormat="1" applyFont="1" applyFill="1" applyBorder="1" applyAlignment="1">
      <alignment vertical="center" wrapText="1"/>
    </xf>
    <xf numFmtId="43" fontId="51" fillId="7" borderId="10" xfId="56" applyFont="1" applyFill="1" applyBorder="1" applyAlignment="1">
      <alignment horizontal="center" wrapText="1"/>
    </xf>
    <xf numFmtId="43" fontId="51" fillId="0" borderId="0" xfId="56" applyFont="1" applyFill="1" applyBorder="1" applyAlignment="1">
      <alignment horizontal="center" wrapText="1"/>
    </xf>
    <xf numFmtId="184" fontId="50" fillId="7" borderId="13" xfId="0" applyNumberFormat="1" applyFont="1" applyFill="1" applyBorder="1" applyAlignment="1">
      <alignment wrapText="1"/>
    </xf>
    <xf numFmtId="184" fontId="50" fillId="7" borderId="0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52" fillId="7" borderId="10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0" fontId="50" fillId="0" borderId="17" xfId="0" applyNumberFormat="1" applyFont="1" applyFill="1" applyBorder="1" applyAlignment="1">
      <alignment horizontal="left" wrapText="1"/>
    </xf>
    <xf numFmtId="0" fontId="50" fillId="0" borderId="17" xfId="0" applyFont="1" applyFill="1" applyBorder="1" applyAlignment="1">
      <alignment wrapText="1"/>
    </xf>
    <xf numFmtId="43" fontId="51" fillId="0" borderId="17" xfId="56" applyFont="1" applyFill="1" applyBorder="1" applyAlignment="1">
      <alignment wrapText="1"/>
    </xf>
    <xf numFmtId="43" fontId="51" fillId="0" borderId="17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vertical="center" wrapText="1"/>
    </xf>
    <xf numFmtId="184" fontId="50" fillId="0" borderId="10" xfId="0" applyNumberFormat="1" applyFont="1" applyBorder="1" applyAlignment="1">
      <alignment wrapText="1"/>
    </xf>
    <xf numFmtId="184" fontId="50" fillId="34" borderId="10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center" vertical="center" wrapText="1"/>
    </xf>
    <xf numFmtId="2" fontId="25" fillId="33" borderId="10" xfId="56" applyNumberFormat="1" applyFont="1" applyFill="1" applyBorder="1" applyAlignment="1">
      <alignment horizontal="center" vertical="center"/>
    </xf>
    <xf numFmtId="43" fontId="51" fillId="0" borderId="0" xfId="0" applyNumberFormat="1" applyFont="1" applyFill="1" applyBorder="1" applyAlignment="1">
      <alignment horizontal="center" wrapText="1"/>
    </xf>
    <xf numFmtId="43" fontId="51" fillId="0" borderId="10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0" xfId="0" applyNumberFormat="1" applyFont="1" applyFill="1" applyBorder="1" applyAlignment="1">
      <alignment horizontal="left"/>
    </xf>
    <xf numFmtId="43" fontId="51" fillId="0" borderId="0" xfId="56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3" fontId="52" fillId="0" borderId="0" xfId="56" applyFont="1" applyFill="1" applyBorder="1" applyAlignment="1">
      <alignment/>
    </xf>
    <xf numFmtId="0" fontId="52" fillId="0" borderId="13" xfId="0" applyFont="1" applyFill="1" applyBorder="1" applyAlignment="1">
      <alignment/>
    </xf>
    <xf numFmtId="184" fontId="50" fillId="7" borderId="10" xfId="0" applyNumberFormat="1" applyFont="1" applyFill="1" applyBorder="1" applyAlignment="1">
      <alignment/>
    </xf>
    <xf numFmtId="184" fontId="25" fillId="33" borderId="10" xfId="0" applyNumberFormat="1" applyFont="1" applyFill="1" applyBorder="1" applyAlignment="1">
      <alignment vertical="center" wrapText="1"/>
    </xf>
    <xf numFmtId="43" fontId="50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43" fontId="51" fillId="7" borderId="10" xfId="56" applyFont="1" applyFill="1" applyBorder="1" applyAlignment="1">
      <alignment/>
    </xf>
    <xf numFmtId="184" fontId="50" fillId="0" borderId="10" xfId="0" applyNumberFormat="1" applyFont="1" applyFill="1" applyBorder="1" applyAlignment="1">
      <alignment/>
    </xf>
    <xf numFmtId="184" fontId="25" fillId="0" borderId="10" xfId="0" applyNumberFormat="1" applyFont="1" applyFill="1" applyBorder="1" applyAlignment="1">
      <alignment horizontal="left" vertical="center"/>
    </xf>
    <xf numFmtId="43" fontId="51" fillId="7" borderId="10" xfId="0" applyNumberFormat="1" applyFont="1" applyFill="1" applyBorder="1" applyAlignment="1">
      <alignment horizontal="center"/>
    </xf>
    <xf numFmtId="43" fontId="51" fillId="0" borderId="0" xfId="0" applyNumberFormat="1" applyFont="1" applyFill="1" applyBorder="1" applyAlignment="1">
      <alignment horizontal="center"/>
    </xf>
    <xf numFmtId="43" fontId="51" fillId="0" borderId="0" xfId="56" applyFont="1" applyFill="1" applyBorder="1" applyAlignment="1">
      <alignment/>
    </xf>
    <xf numFmtId="184" fontId="50" fillId="0" borderId="0" xfId="0" applyNumberFormat="1" applyFont="1" applyFill="1" applyBorder="1" applyAlignment="1">
      <alignment/>
    </xf>
    <xf numFmtId="184" fontId="50" fillId="0" borderId="10" xfId="0" applyNumberFormat="1" applyFont="1" applyBorder="1" applyAlignment="1">
      <alignment/>
    </xf>
    <xf numFmtId="184" fontId="50" fillId="33" borderId="10" xfId="0" applyNumberFormat="1" applyFont="1" applyFill="1" applyBorder="1" applyAlignment="1">
      <alignment horizontal="left" vertical="center" wrapText="1"/>
    </xf>
    <xf numFmtId="43" fontId="27" fillId="7" borderId="10" xfId="56" applyFont="1" applyFill="1" applyBorder="1" applyAlignment="1">
      <alignment/>
    </xf>
    <xf numFmtId="43" fontId="27" fillId="0" borderId="0" xfId="56" applyFont="1" applyFill="1" applyBorder="1" applyAlignment="1">
      <alignment/>
    </xf>
    <xf numFmtId="184" fontId="50" fillId="0" borderId="0" xfId="0" applyNumberFormat="1" applyFont="1" applyBorder="1" applyAlignment="1">
      <alignment wrapText="1"/>
    </xf>
    <xf numFmtId="184" fontId="50" fillId="0" borderId="0" xfId="0" applyNumberFormat="1" applyFont="1" applyBorder="1" applyAlignment="1">
      <alignment/>
    </xf>
    <xf numFmtId="0" fontId="51" fillId="7" borderId="10" xfId="0" applyFont="1" applyFill="1" applyBorder="1" applyAlignment="1">
      <alignment horizontal="center"/>
    </xf>
    <xf numFmtId="183" fontId="51" fillId="7" borderId="10" xfId="47" applyFont="1" applyFill="1" applyBorder="1" applyAlignment="1">
      <alignment horizontal="center"/>
    </xf>
    <xf numFmtId="0" fontId="52" fillId="7" borderId="10" xfId="0" applyFont="1" applyFill="1" applyBorder="1" applyAlignment="1">
      <alignment horizontal="center" wrapText="1"/>
    </xf>
    <xf numFmtId="0" fontId="51" fillId="7" borderId="10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43" fontId="25" fillId="34" borderId="10" xfId="56" applyFont="1" applyFill="1" applyBorder="1" applyAlignment="1">
      <alignment horizontal="center" vertical="center" wrapText="1"/>
    </xf>
    <xf numFmtId="43" fontId="25" fillId="34" borderId="10" xfId="56" applyFont="1" applyFill="1" applyBorder="1" applyAlignment="1">
      <alignment vertical="center" wrapText="1"/>
    </xf>
    <xf numFmtId="43" fontId="25" fillId="35" borderId="10" xfId="56" applyFont="1" applyFill="1" applyBorder="1" applyAlignment="1">
      <alignment horizontal="center" vertical="center" wrapText="1"/>
    </xf>
    <xf numFmtId="43" fontId="25" fillId="34" borderId="10" xfId="56" applyFont="1" applyFill="1" applyBorder="1" applyAlignment="1">
      <alignment horizontal="center" vertical="center"/>
    </xf>
    <xf numFmtId="43" fontId="25" fillId="35" borderId="10" xfId="56" applyFont="1" applyFill="1" applyBorder="1" applyAlignment="1">
      <alignment horizontal="center" vertical="center"/>
    </xf>
    <xf numFmtId="4" fontId="25" fillId="35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/>
    </xf>
    <xf numFmtId="2" fontId="50" fillId="34" borderId="10" xfId="47" applyNumberFormat="1" applyFont="1" applyFill="1" applyBorder="1" applyAlignment="1">
      <alignment horizontal="right" vertical="center"/>
    </xf>
    <xf numFmtId="43" fontId="25" fillId="0" borderId="10" xfId="56" applyFont="1" applyFill="1" applyBorder="1" applyAlignment="1">
      <alignment horizontal="right" vertical="center" wrapText="1"/>
    </xf>
    <xf numFmtId="0" fontId="52" fillId="7" borderId="14" xfId="0" applyFont="1" applyFill="1" applyBorder="1" applyAlignment="1">
      <alignment horizontal="center"/>
    </xf>
    <xf numFmtId="0" fontId="52" fillId="7" borderId="15" xfId="0" applyFont="1" applyFill="1" applyBorder="1" applyAlignment="1">
      <alignment horizontal="center"/>
    </xf>
    <xf numFmtId="0" fontId="52" fillId="7" borderId="11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2" fillId="7" borderId="14" xfId="0" applyFont="1" applyFill="1" applyBorder="1" applyAlignment="1">
      <alignment horizontal="center" wrapText="1"/>
    </xf>
    <xf numFmtId="0" fontId="52" fillId="7" borderId="15" xfId="0" applyFont="1" applyFill="1" applyBorder="1" applyAlignment="1">
      <alignment horizontal="center" wrapText="1"/>
    </xf>
    <xf numFmtId="0" fontId="52" fillId="7" borderId="11" xfId="0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center" vertical="center" wrapText="1"/>
    </xf>
    <xf numFmtId="0" fontId="31" fillId="7" borderId="14" xfId="56" applyNumberFormat="1" applyFont="1" applyFill="1" applyBorder="1" applyAlignment="1">
      <alignment horizontal="center" vertical="center" wrapText="1"/>
    </xf>
    <xf numFmtId="0" fontId="31" fillId="7" borderId="15" xfId="56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184" fontId="50" fillId="0" borderId="15" xfId="0" applyNumberFormat="1" applyFont="1" applyFill="1" applyBorder="1" applyAlignment="1">
      <alignment horizontal="center" wrapText="1"/>
    </xf>
    <xf numFmtId="43" fontId="25" fillId="0" borderId="10" xfId="56" applyFont="1" applyFill="1" applyBorder="1" applyAlignment="1">
      <alignment horizontal="right" vertical="center"/>
    </xf>
    <xf numFmtId="43" fontId="27" fillId="7" borderId="10" xfId="56" applyFont="1" applyFill="1" applyBorder="1" applyAlignment="1">
      <alignment horizontal="right"/>
    </xf>
    <xf numFmtId="43" fontId="51" fillId="7" borderId="10" xfId="56" applyFont="1" applyFill="1" applyBorder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2</xdr:col>
      <xdr:colOff>1838325</xdr:colOff>
      <xdr:row>5</xdr:row>
      <xdr:rowOff>38100</xdr:rowOff>
    </xdr:to>
    <xdr:pic>
      <xdr:nvPicPr>
        <xdr:cNvPr id="1" name="Imagem 2" descr="C:\Users\Natalia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0</xdr:rowOff>
    </xdr:from>
    <xdr:to>
      <xdr:col>2</xdr:col>
      <xdr:colOff>2466975</xdr:colOff>
      <xdr:row>6</xdr:row>
      <xdr:rowOff>9525</xdr:rowOff>
    </xdr:to>
    <xdr:pic>
      <xdr:nvPicPr>
        <xdr:cNvPr id="1" name="Imagem 2" descr="C:\Users\Natalia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2875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187"/>
  <sheetViews>
    <sheetView showGridLines="0" tabSelected="1" workbookViewId="0" topLeftCell="C1">
      <selection activeCell="T177" sqref="T177:T178"/>
    </sheetView>
  </sheetViews>
  <sheetFormatPr defaultColWidth="9.140625" defaultRowHeight="15"/>
  <cols>
    <col min="1" max="1" width="11.28125" style="1" hidden="1" customWidth="1"/>
    <col min="2" max="2" width="14.8515625" style="2" hidden="1" customWidth="1"/>
    <col min="3" max="3" width="41.28125" style="8" customWidth="1"/>
    <col min="4" max="4" width="17.8515625" style="10" customWidth="1"/>
    <col min="5" max="5" width="27.421875" style="7" customWidth="1"/>
    <col min="6" max="6" width="10.7109375" style="9" hidden="1" customWidth="1"/>
    <col min="7" max="7" width="12.140625" style="9" hidden="1" customWidth="1"/>
    <col min="8" max="10" width="10.7109375" style="9" customWidth="1"/>
    <col min="11" max="11" width="10.7109375" style="11" customWidth="1"/>
    <col min="12" max="12" width="11.421875" style="11" customWidth="1"/>
    <col min="13" max="13" width="10.7109375" style="11" customWidth="1"/>
    <col min="14" max="15" width="10.7109375" style="11" hidden="1" customWidth="1"/>
    <col min="16" max="16" width="12.28125" style="11" hidden="1" customWidth="1"/>
    <col min="17" max="17" width="10.7109375" style="11" hidden="1" customWidth="1"/>
    <col min="18" max="18" width="10.7109375" style="11" customWidth="1"/>
    <col min="19" max="19" width="15.421875" style="11" customWidth="1"/>
    <col min="20" max="20" width="16.57421875" style="12" customWidth="1"/>
    <col min="21" max="21" width="28.00390625" style="3" customWidth="1"/>
    <col min="22" max="16384" width="9.140625" style="3" customWidth="1"/>
  </cols>
  <sheetData>
    <row r="1" ht="11.25"/>
    <row r="2" spans="3:20" ht="15" customHeight="1">
      <c r="C2" s="209" t="s">
        <v>256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3:20" ht="15">
      <c r="C3" s="30"/>
      <c r="D3" s="31"/>
      <c r="E3" s="32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3:20" ht="15"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ht="11.25"/>
    <row r="6" ht="11.25"/>
    <row r="8" spans="1:20" ht="39" customHeight="1">
      <c r="A8" s="80" t="s">
        <v>10</v>
      </c>
      <c r="B8" s="80" t="s">
        <v>11</v>
      </c>
      <c r="C8" s="81" t="s">
        <v>12</v>
      </c>
      <c r="D8" s="82" t="s">
        <v>59</v>
      </c>
      <c r="E8" s="81" t="s">
        <v>13</v>
      </c>
      <c r="F8" s="83" t="s">
        <v>2</v>
      </c>
      <c r="G8" s="83" t="s">
        <v>1</v>
      </c>
      <c r="H8" s="84" t="s">
        <v>39</v>
      </c>
      <c r="I8" s="83" t="s">
        <v>40</v>
      </c>
      <c r="J8" s="83" t="s">
        <v>41</v>
      </c>
      <c r="K8" s="83" t="s">
        <v>42</v>
      </c>
      <c r="L8" s="83" t="s">
        <v>43</v>
      </c>
      <c r="M8" s="83" t="s">
        <v>44</v>
      </c>
      <c r="N8" s="83" t="s">
        <v>45</v>
      </c>
      <c r="O8" s="83" t="s">
        <v>46</v>
      </c>
      <c r="P8" s="83" t="s">
        <v>47</v>
      </c>
      <c r="Q8" s="83" t="s">
        <v>48</v>
      </c>
      <c r="R8" s="83" t="s">
        <v>45</v>
      </c>
      <c r="S8" s="83" t="s">
        <v>46</v>
      </c>
      <c r="T8" s="81" t="s">
        <v>249</v>
      </c>
    </row>
    <row r="9" spans="1:20" s="4" customFormat="1" ht="11.25" customHeight="1">
      <c r="A9" s="205" t="s">
        <v>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s="4" customFormat="1" ht="53.25" customHeight="1">
      <c r="A10" s="5"/>
      <c r="B10" s="5"/>
      <c r="C10" s="72" t="s">
        <v>165</v>
      </c>
      <c r="D10" s="85" t="s">
        <v>166</v>
      </c>
      <c r="E10" s="53" t="s">
        <v>250</v>
      </c>
      <c r="F10" s="74"/>
      <c r="G10" s="86"/>
      <c r="H10" s="39">
        <v>6222.41</v>
      </c>
      <c r="I10" s="39">
        <v>6222.41</v>
      </c>
      <c r="J10" s="39">
        <v>6222.42</v>
      </c>
      <c r="K10" s="39">
        <v>6222.41</v>
      </c>
      <c r="L10" s="39">
        <v>6222.41</v>
      </c>
      <c r="M10" s="39">
        <v>6222.41</v>
      </c>
      <c r="N10" s="39"/>
      <c r="O10" s="39"/>
      <c r="P10" s="39"/>
      <c r="Q10" s="39"/>
      <c r="R10" s="39">
        <v>6222.41</v>
      </c>
      <c r="S10" s="39">
        <v>6222.41</v>
      </c>
      <c r="T10" s="63">
        <f>SUM(H10:S10)</f>
        <v>49779.29000000001</v>
      </c>
    </row>
    <row r="11" spans="1:20" s="4" customFormat="1" ht="45" customHeight="1">
      <c r="A11" s="5" t="s">
        <v>17</v>
      </c>
      <c r="B11" s="5" t="s">
        <v>15</v>
      </c>
      <c r="C11" s="72" t="s">
        <v>167</v>
      </c>
      <c r="D11" s="85" t="s">
        <v>168</v>
      </c>
      <c r="E11" s="53" t="s">
        <v>252</v>
      </c>
      <c r="F11" s="74"/>
      <c r="G11" s="86"/>
      <c r="H11" s="39">
        <v>0</v>
      </c>
      <c r="I11" s="39">
        <v>300</v>
      </c>
      <c r="J11" s="39">
        <v>300</v>
      </c>
      <c r="K11" s="39">
        <v>300</v>
      </c>
      <c r="L11" s="39">
        <v>300</v>
      </c>
      <c r="M11" s="39">
        <v>300</v>
      </c>
      <c r="N11" s="39"/>
      <c r="O11" s="39"/>
      <c r="P11" s="39"/>
      <c r="Q11" s="39"/>
      <c r="R11" s="39">
        <v>300</v>
      </c>
      <c r="S11" s="39">
        <v>300</v>
      </c>
      <c r="T11" s="63">
        <f>SUM(H11:S11)</f>
        <v>2100</v>
      </c>
    </row>
    <row r="12" spans="1:20" s="4" customFormat="1" ht="45" customHeight="1">
      <c r="A12" s="5"/>
      <c r="B12" s="5"/>
      <c r="C12" s="48" t="s">
        <v>169</v>
      </c>
      <c r="D12" s="85" t="s">
        <v>170</v>
      </c>
      <c r="E12" s="87" t="s">
        <v>251</v>
      </c>
      <c r="F12" s="86"/>
      <c r="G12" s="86"/>
      <c r="H12" s="39">
        <v>974</v>
      </c>
      <c r="I12" s="39">
        <v>974</v>
      </c>
      <c r="J12" s="39">
        <v>974</v>
      </c>
      <c r="K12" s="39">
        <v>974</v>
      </c>
      <c r="L12" s="39">
        <v>974</v>
      </c>
      <c r="M12" s="39">
        <v>974</v>
      </c>
      <c r="N12" s="39"/>
      <c r="O12" s="39"/>
      <c r="P12" s="39"/>
      <c r="Q12" s="39"/>
      <c r="R12" s="39">
        <v>974</v>
      </c>
      <c r="S12" s="39">
        <v>974</v>
      </c>
      <c r="T12" s="63">
        <f>SUM(H12:S12)</f>
        <v>7792</v>
      </c>
    </row>
    <row r="13" spans="1:20" s="4" customFormat="1" ht="45" customHeight="1">
      <c r="A13" s="5"/>
      <c r="B13" s="5"/>
      <c r="C13" s="88" t="s">
        <v>171</v>
      </c>
      <c r="D13" s="89" t="s">
        <v>172</v>
      </c>
      <c r="E13" s="50" t="s">
        <v>253</v>
      </c>
      <c r="F13" s="54"/>
      <c r="G13" s="90"/>
      <c r="H13" s="39">
        <v>0</v>
      </c>
      <c r="I13" s="39">
        <v>120.48</v>
      </c>
      <c r="J13" s="39" t="s">
        <v>279</v>
      </c>
      <c r="K13" s="39">
        <v>64.9</v>
      </c>
      <c r="L13" s="39">
        <v>129.29</v>
      </c>
      <c r="M13" s="39">
        <v>0</v>
      </c>
      <c r="N13" s="39"/>
      <c r="O13" s="39"/>
      <c r="P13" s="39"/>
      <c r="Q13" s="39"/>
      <c r="R13" s="39">
        <v>0</v>
      </c>
      <c r="S13" s="39">
        <v>129.9</v>
      </c>
      <c r="T13" s="63">
        <f>SUM(F13:S13)</f>
        <v>444.56999999999994</v>
      </c>
    </row>
    <row r="14" spans="1:20" s="4" customFormat="1" ht="45" customHeight="1">
      <c r="A14" s="5"/>
      <c r="B14" s="5"/>
      <c r="C14" s="88" t="s">
        <v>298</v>
      </c>
      <c r="D14" s="89" t="s">
        <v>299</v>
      </c>
      <c r="E14" s="50" t="s">
        <v>300</v>
      </c>
      <c r="F14" s="54"/>
      <c r="G14" s="90"/>
      <c r="H14" s="39" t="s">
        <v>279</v>
      </c>
      <c r="I14" s="39" t="s">
        <v>279</v>
      </c>
      <c r="J14" s="39" t="s">
        <v>279</v>
      </c>
      <c r="K14" s="39" t="s">
        <v>279</v>
      </c>
      <c r="L14" s="39" t="s">
        <v>279</v>
      </c>
      <c r="M14" s="39" t="s">
        <v>279</v>
      </c>
      <c r="N14" s="39"/>
      <c r="O14" s="39"/>
      <c r="P14" s="39"/>
      <c r="Q14" s="39"/>
      <c r="R14" s="39" t="s">
        <v>279</v>
      </c>
      <c r="S14" s="39">
        <v>844.2</v>
      </c>
      <c r="T14" s="63">
        <f>SUM(S14)</f>
        <v>844.2</v>
      </c>
    </row>
    <row r="15" spans="1:20" s="4" customFormat="1" ht="54.75" customHeight="1">
      <c r="A15" s="5"/>
      <c r="B15" s="5"/>
      <c r="C15" s="42" t="s">
        <v>199</v>
      </c>
      <c r="D15" s="89" t="s">
        <v>200</v>
      </c>
      <c r="E15" s="44" t="s">
        <v>201</v>
      </c>
      <c r="F15" s="54"/>
      <c r="G15" s="91"/>
      <c r="H15" s="39">
        <v>350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/>
      <c r="O15" s="39"/>
      <c r="P15" s="39"/>
      <c r="Q15" s="39"/>
      <c r="R15" s="39">
        <v>0</v>
      </c>
      <c r="S15" s="39" t="s">
        <v>279</v>
      </c>
      <c r="T15" s="63">
        <f>SUM(F15:S15)</f>
        <v>350</v>
      </c>
    </row>
    <row r="16" spans="1:20" ht="11.25">
      <c r="A16" s="92"/>
      <c r="B16" s="77"/>
      <c r="C16" s="77" t="s">
        <v>0</v>
      </c>
      <c r="D16" s="78"/>
      <c r="E16" s="93"/>
      <c r="F16" s="79">
        <f>SUM(F10:F15)</f>
        <v>0</v>
      </c>
      <c r="G16" s="79">
        <f>SUM(G10:G15)</f>
        <v>0</v>
      </c>
      <c r="H16" s="79">
        <f>SUM(H10:H15)</f>
        <v>7546.41</v>
      </c>
      <c r="I16" s="79">
        <f>SUM(I10:I15)</f>
        <v>7616.889999999999</v>
      </c>
      <c r="J16" s="79">
        <f aca="true" t="shared" si="0" ref="J16:T16">SUM(J10:J15)</f>
        <v>7496.42</v>
      </c>
      <c r="K16" s="79">
        <f t="shared" si="0"/>
        <v>7561.3099999999995</v>
      </c>
      <c r="L16" s="79">
        <f t="shared" si="0"/>
        <v>7625.7</v>
      </c>
      <c r="M16" s="79">
        <f t="shared" si="0"/>
        <v>7496.41</v>
      </c>
      <c r="N16" s="79">
        <f t="shared" si="0"/>
        <v>0</v>
      </c>
      <c r="O16" s="79">
        <f t="shared" si="0"/>
        <v>0</v>
      </c>
      <c r="P16" s="79">
        <f t="shared" si="0"/>
        <v>0</v>
      </c>
      <c r="Q16" s="79">
        <f t="shared" si="0"/>
        <v>0</v>
      </c>
      <c r="R16" s="79">
        <f>SUM(R10:R15)</f>
        <v>7496.41</v>
      </c>
      <c r="S16" s="79">
        <f>SUM(S10:S15)</f>
        <v>8470.51</v>
      </c>
      <c r="T16" s="94">
        <f t="shared" si="0"/>
        <v>61310.060000000005</v>
      </c>
    </row>
    <row r="17" spans="1:20" ht="11.25">
      <c r="A17" s="92"/>
      <c r="B17" s="95"/>
      <c r="C17" s="17"/>
      <c r="D17" s="96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</row>
    <row r="18" spans="1:21" ht="11.25">
      <c r="A18" s="100"/>
      <c r="B18" s="101"/>
      <c r="C18" s="17"/>
      <c r="D18" s="17"/>
      <c r="E18" s="1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7"/>
      <c r="U18" s="17"/>
    </row>
    <row r="19" spans="1:20" ht="11.25" customHeight="1">
      <c r="A19" s="205" t="s">
        <v>21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  <row r="20" spans="1:20" s="4" customFormat="1" ht="30" customHeight="1">
      <c r="A20" s="5" t="s">
        <v>35</v>
      </c>
      <c r="B20" s="5" t="s">
        <v>15</v>
      </c>
      <c r="C20" s="102" t="s">
        <v>62</v>
      </c>
      <c r="D20" s="103" t="s">
        <v>63</v>
      </c>
      <c r="E20" s="104" t="s">
        <v>68</v>
      </c>
      <c r="F20" s="105"/>
      <c r="G20" s="45"/>
      <c r="H20" s="40">
        <v>14544.45</v>
      </c>
      <c r="I20" s="40">
        <v>13485.64</v>
      </c>
      <c r="J20" s="40">
        <v>14569.74</v>
      </c>
      <c r="K20" s="41">
        <v>18374.07</v>
      </c>
      <c r="L20" s="41">
        <f>5309.6+8771.33</f>
        <v>14080.93</v>
      </c>
      <c r="M20" s="41">
        <f>6501.51+9377.31</f>
        <v>15878.82</v>
      </c>
      <c r="N20" s="41"/>
      <c r="O20" s="41"/>
      <c r="P20" s="41"/>
      <c r="Q20" s="41"/>
      <c r="R20" s="40">
        <v>21819.79</v>
      </c>
      <c r="S20" s="40">
        <v>19329.07</v>
      </c>
      <c r="T20" s="106">
        <f>SUM(H20:S20)</f>
        <v>132082.51</v>
      </c>
    </row>
    <row r="21" spans="1:20" s="4" customFormat="1" ht="30" customHeight="1">
      <c r="A21" s="5"/>
      <c r="B21" s="5"/>
      <c r="C21" s="107" t="s">
        <v>72</v>
      </c>
      <c r="D21" s="62" t="s">
        <v>74</v>
      </c>
      <c r="E21" s="108" t="s">
        <v>73</v>
      </c>
      <c r="F21" s="105"/>
      <c r="G21" s="45"/>
      <c r="H21" s="41">
        <v>18147.64</v>
      </c>
      <c r="I21" s="41">
        <v>10081.2</v>
      </c>
      <c r="J21" s="41">
        <v>15780.6</v>
      </c>
      <c r="K21" s="41">
        <v>26768.11</v>
      </c>
      <c r="L21" s="41">
        <v>38767.94</v>
      </c>
      <c r="M21" s="41">
        <v>35725.95</v>
      </c>
      <c r="N21" s="41"/>
      <c r="O21" s="41"/>
      <c r="P21" s="41"/>
      <c r="Q21" s="41"/>
      <c r="R21" s="40">
        <v>31577.64</v>
      </c>
      <c r="S21" s="40">
        <v>32767.91</v>
      </c>
      <c r="T21" s="106">
        <f>SUM(H21:S21)</f>
        <v>209616.99000000002</v>
      </c>
    </row>
    <row r="22" spans="1:20" s="4" customFormat="1" ht="30" customHeight="1">
      <c r="A22" s="5"/>
      <c r="B22" s="5"/>
      <c r="C22" s="107" t="s">
        <v>69</v>
      </c>
      <c r="D22" s="43" t="s">
        <v>71</v>
      </c>
      <c r="E22" s="109" t="s">
        <v>70</v>
      </c>
      <c r="F22" s="105"/>
      <c r="G22" s="45"/>
      <c r="H22" s="41">
        <v>3076.46</v>
      </c>
      <c r="I22" s="41">
        <v>2693.48</v>
      </c>
      <c r="J22" s="41">
        <v>6104.22</v>
      </c>
      <c r="K22" s="41">
        <v>7989.72</v>
      </c>
      <c r="L22" s="41">
        <f>3662+3474.64</f>
        <v>7136.639999999999</v>
      </c>
      <c r="M22" s="41">
        <f>3253.38+9779.7</f>
        <v>13033.080000000002</v>
      </c>
      <c r="N22" s="41"/>
      <c r="O22" s="41"/>
      <c r="P22" s="41"/>
      <c r="Q22" s="41"/>
      <c r="R22" s="40">
        <v>11495.27</v>
      </c>
      <c r="S22" s="40">
        <v>7931.04</v>
      </c>
      <c r="T22" s="106">
        <f>SUM(H22:S22)</f>
        <v>59459.91000000001</v>
      </c>
    </row>
    <row r="23" spans="1:20" s="4" customFormat="1" ht="30" customHeight="1">
      <c r="A23" s="5" t="s">
        <v>23</v>
      </c>
      <c r="B23" s="5" t="s">
        <v>15</v>
      </c>
      <c r="C23" s="107" t="s">
        <v>75</v>
      </c>
      <c r="D23" s="43" t="s">
        <v>77</v>
      </c>
      <c r="E23" s="109" t="s">
        <v>76</v>
      </c>
      <c r="F23" s="105"/>
      <c r="G23" s="45"/>
      <c r="H23" s="41">
        <v>5322.02</v>
      </c>
      <c r="I23" s="41">
        <v>3077.15</v>
      </c>
      <c r="J23" s="41">
        <v>3815.5</v>
      </c>
      <c r="K23" s="41">
        <v>0</v>
      </c>
      <c r="L23" s="41">
        <v>0</v>
      </c>
      <c r="M23" s="41">
        <v>0</v>
      </c>
      <c r="N23" s="41"/>
      <c r="O23" s="41"/>
      <c r="P23" s="41"/>
      <c r="Q23" s="41"/>
      <c r="R23" s="40" t="s">
        <v>279</v>
      </c>
      <c r="S23" s="40" t="s">
        <v>279</v>
      </c>
      <c r="T23" s="106">
        <f>SUM(H23:S23)</f>
        <v>12214.67</v>
      </c>
    </row>
    <row r="24" spans="1:20" s="4" customFormat="1" ht="30" customHeight="1">
      <c r="A24" s="5"/>
      <c r="B24" s="5"/>
      <c r="C24" s="107" t="s">
        <v>281</v>
      </c>
      <c r="D24" s="43" t="s">
        <v>291</v>
      </c>
      <c r="E24" s="109" t="s">
        <v>73</v>
      </c>
      <c r="F24" s="105"/>
      <c r="G24" s="45"/>
      <c r="H24" s="41" t="s">
        <v>279</v>
      </c>
      <c r="I24" s="41" t="s">
        <v>279</v>
      </c>
      <c r="J24" s="41" t="s">
        <v>279</v>
      </c>
      <c r="K24" s="41" t="s">
        <v>279</v>
      </c>
      <c r="L24" s="41" t="s">
        <v>279</v>
      </c>
      <c r="M24" s="41" t="s">
        <v>279</v>
      </c>
      <c r="N24" s="41"/>
      <c r="O24" s="41"/>
      <c r="P24" s="41"/>
      <c r="Q24" s="41"/>
      <c r="R24" s="40">
        <v>28360.65</v>
      </c>
      <c r="S24" s="40">
        <v>26625.94</v>
      </c>
      <c r="T24" s="106">
        <f>SUM(R24:S24)</f>
        <v>54986.59</v>
      </c>
    </row>
    <row r="25" spans="1:20" s="4" customFormat="1" ht="30" customHeight="1">
      <c r="A25" s="5"/>
      <c r="B25" s="5"/>
      <c r="C25" s="107" t="s">
        <v>65</v>
      </c>
      <c r="D25" s="43" t="s">
        <v>66</v>
      </c>
      <c r="E25" s="62" t="s">
        <v>67</v>
      </c>
      <c r="F25" s="105"/>
      <c r="G25" s="45"/>
      <c r="H25" s="41">
        <v>42022.89</v>
      </c>
      <c r="I25" s="41">
        <v>19877.24</v>
      </c>
      <c r="J25" s="41">
        <v>24572.5</v>
      </c>
      <c r="K25" s="41">
        <v>25209.73</v>
      </c>
      <c r="L25" s="41">
        <v>22909.49</v>
      </c>
      <c r="M25" s="41">
        <v>10095.71</v>
      </c>
      <c r="N25" s="41"/>
      <c r="O25" s="41"/>
      <c r="P25" s="41"/>
      <c r="Q25" s="41"/>
      <c r="R25" s="40">
        <v>21773.77</v>
      </c>
      <c r="S25" s="40">
        <v>20772.66</v>
      </c>
      <c r="T25" s="106">
        <f>SUM(H25:S25)</f>
        <v>187233.99</v>
      </c>
    </row>
    <row r="26" spans="1:20" s="4" customFormat="1" ht="30" customHeight="1">
      <c r="A26" s="5"/>
      <c r="B26" s="5"/>
      <c r="C26" s="42" t="s">
        <v>257</v>
      </c>
      <c r="D26" s="43" t="s">
        <v>258</v>
      </c>
      <c r="E26" s="109" t="s">
        <v>70</v>
      </c>
      <c r="F26" s="105"/>
      <c r="G26" s="45"/>
      <c r="H26" s="41">
        <v>0</v>
      </c>
      <c r="I26" s="41">
        <v>0</v>
      </c>
      <c r="J26" s="41">
        <v>29994.95</v>
      </c>
      <c r="K26" s="41">
        <v>21654.59</v>
      </c>
      <c r="L26" s="41">
        <v>4526.94</v>
      </c>
      <c r="M26" s="41">
        <v>22699.04</v>
      </c>
      <c r="N26" s="41"/>
      <c r="O26" s="41"/>
      <c r="P26" s="41"/>
      <c r="Q26" s="41"/>
      <c r="R26" s="40">
        <v>3526.78</v>
      </c>
      <c r="S26" s="40" t="s">
        <v>279</v>
      </c>
      <c r="T26" s="106">
        <f>SUM(H26:S26)</f>
        <v>82402.3</v>
      </c>
    </row>
    <row r="27" spans="1:20" s="4" customFormat="1" ht="30" customHeight="1">
      <c r="A27" s="5" t="s">
        <v>31</v>
      </c>
      <c r="B27" s="5" t="s">
        <v>15</v>
      </c>
      <c r="C27" s="107" t="s">
        <v>285</v>
      </c>
      <c r="D27" s="43" t="s">
        <v>64</v>
      </c>
      <c r="E27" s="62" t="s">
        <v>67</v>
      </c>
      <c r="F27" s="110"/>
      <c r="G27" s="45"/>
      <c r="H27" s="41">
        <v>12778.78</v>
      </c>
      <c r="I27" s="41">
        <v>15494.64</v>
      </c>
      <c r="J27" s="41">
        <v>6615.8</v>
      </c>
      <c r="K27" s="41">
        <v>9919</v>
      </c>
      <c r="L27" s="41">
        <v>19065.47</v>
      </c>
      <c r="M27" s="41">
        <v>12916.75</v>
      </c>
      <c r="N27" s="41"/>
      <c r="O27" s="41"/>
      <c r="P27" s="41"/>
      <c r="Q27" s="41"/>
      <c r="R27" s="40">
        <v>11728.63</v>
      </c>
      <c r="S27" s="40">
        <v>13564.23</v>
      </c>
      <c r="T27" s="106">
        <f>SUM(H27:S27)</f>
        <v>102083.3</v>
      </c>
    </row>
    <row r="28" spans="1:21" s="4" customFormat="1" ht="30" customHeight="1">
      <c r="A28" s="5"/>
      <c r="B28" s="5"/>
      <c r="C28" s="107" t="s">
        <v>245</v>
      </c>
      <c r="D28" s="43" t="s">
        <v>247</v>
      </c>
      <c r="E28" s="62" t="s">
        <v>246</v>
      </c>
      <c r="F28" s="110"/>
      <c r="G28" s="45"/>
      <c r="H28" s="41">
        <v>0</v>
      </c>
      <c r="I28" s="41">
        <v>5435.8</v>
      </c>
      <c r="J28" s="41">
        <v>5141.21</v>
      </c>
      <c r="K28" s="41">
        <v>2576.04</v>
      </c>
      <c r="L28" s="41">
        <v>10839</v>
      </c>
      <c r="M28" s="41">
        <v>10799</v>
      </c>
      <c r="N28" s="41"/>
      <c r="O28" s="41"/>
      <c r="P28" s="41"/>
      <c r="Q28" s="41"/>
      <c r="R28" s="40">
        <v>11199</v>
      </c>
      <c r="S28" s="40">
        <v>11639</v>
      </c>
      <c r="T28" s="106">
        <f>SUM(H28:S28)</f>
        <v>57629.05</v>
      </c>
      <c r="U28" s="57"/>
    </row>
    <row r="29" spans="1:21" s="4" customFormat="1" ht="30" customHeight="1">
      <c r="A29" s="5"/>
      <c r="B29" s="5"/>
      <c r="C29" s="42" t="s">
        <v>277</v>
      </c>
      <c r="D29" s="43" t="s">
        <v>278</v>
      </c>
      <c r="E29" s="62" t="s">
        <v>67</v>
      </c>
      <c r="F29" s="110"/>
      <c r="G29" s="45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10377.24</v>
      </c>
      <c r="N29" s="41"/>
      <c r="O29" s="41"/>
      <c r="P29" s="41"/>
      <c r="Q29" s="41"/>
      <c r="R29" s="41">
        <v>57456.56</v>
      </c>
      <c r="S29" s="41">
        <v>65408.7</v>
      </c>
      <c r="T29" s="111">
        <f>SUM(H29:S29)</f>
        <v>133242.5</v>
      </c>
      <c r="U29" s="58"/>
    </row>
    <row r="30" spans="1:21" s="4" customFormat="1" ht="30" customHeight="1">
      <c r="A30" s="5" t="s">
        <v>29</v>
      </c>
      <c r="B30" s="5" t="s">
        <v>15</v>
      </c>
      <c r="C30" s="107" t="s">
        <v>78</v>
      </c>
      <c r="D30" s="43" t="s">
        <v>80</v>
      </c>
      <c r="E30" s="109" t="s">
        <v>79</v>
      </c>
      <c r="F30" s="105"/>
      <c r="G30" s="45"/>
      <c r="H30" s="41">
        <v>4620</v>
      </c>
      <c r="I30" s="41">
        <v>4620</v>
      </c>
      <c r="J30" s="41">
        <v>6160</v>
      </c>
      <c r="K30" s="41">
        <v>6160</v>
      </c>
      <c r="L30" s="41">
        <v>7700</v>
      </c>
      <c r="M30" s="41">
        <v>6160</v>
      </c>
      <c r="N30" s="41"/>
      <c r="O30" s="41"/>
      <c r="P30" s="41"/>
      <c r="Q30" s="41"/>
      <c r="R30" s="41">
        <v>6090</v>
      </c>
      <c r="S30" s="41">
        <v>7850</v>
      </c>
      <c r="T30" s="111">
        <f>SUM(H30:S30)</f>
        <v>49360</v>
      </c>
      <c r="U30" s="58"/>
    </row>
    <row r="31" spans="1:20" s="13" customFormat="1" ht="37.5" customHeight="1">
      <c r="A31" s="112"/>
      <c r="C31" s="51" t="s">
        <v>264</v>
      </c>
      <c r="D31" s="52" t="s">
        <v>265</v>
      </c>
      <c r="E31" s="53" t="s">
        <v>266</v>
      </c>
      <c r="F31" s="113"/>
      <c r="G31" s="65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500.96</v>
      </c>
      <c r="N31" s="41"/>
      <c r="O31" s="41"/>
      <c r="P31" s="41"/>
      <c r="Q31" s="41"/>
      <c r="R31" s="41">
        <v>500.96</v>
      </c>
      <c r="S31" s="41">
        <v>626.2</v>
      </c>
      <c r="T31" s="114">
        <f>SUM(H31:S31)</f>
        <v>1628.12</v>
      </c>
    </row>
    <row r="32" spans="1:21" s="4" customFormat="1" ht="30" customHeight="1">
      <c r="A32" s="5"/>
      <c r="B32" s="5"/>
      <c r="C32" s="107" t="s">
        <v>115</v>
      </c>
      <c r="D32" s="115" t="s">
        <v>116</v>
      </c>
      <c r="E32" s="109" t="s">
        <v>70</v>
      </c>
      <c r="F32" s="105"/>
      <c r="G32" s="45"/>
      <c r="H32" s="41">
        <v>7215.24</v>
      </c>
      <c r="I32" s="41">
        <v>817.02</v>
      </c>
      <c r="J32" s="55">
        <v>0</v>
      </c>
      <c r="K32" s="41">
        <v>0</v>
      </c>
      <c r="L32" s="41">
        <v>0</v>
      </c>
      <c r="M32" s="41">
        <v>0</v>
      </c>
      <c r="N32" s="41"/>
      <c r="O32" s="41"/>
      <c r="P32" s="41"/>
      <c r="Q32" s="41"/>
      <c r="R32" s="41" t="s">
        <v>279</v>
      </c>
      <c r="S32" s="41" t="s">
        <v>279</v>
      </c>
      <c r="T32" s="111">
        <f>SUM(H32:R32)</f>
        <v>8032.26</v>
      </c>
      <c r="U32" s="58"/>
    </row>
    <row r="33" spans="1:20" s="4" customFormat="1" ht="30" customHeight="1">
      <c r="A33" s="5" t="s">
        <v>22</v>
      </c>
      <c r="B33" s="5" t="s">
        <v>22</v>
      </c>
      <c r="C33" s="107" t="s">
        <v>158</v>
      </c>
      <c r="D33" s="43" t="s">
        <v>159</v>
      </c>
      <c r="E33" s="109" t="s">
        <v>92</v>
      </c>
      <c r="F33" s="105"/>
      <c r="G33" s="45"/>
      <c r="H33" s="41">
        <v>612</v>
      </c>
      <c r="I33" s="41">
        <v>990</v>
      </c>
      <c r="J33" s="41">
        <v>848</v>
      </c>
      <c r="K33" s="41">
        <v>748</v>
      </c>
      <c r="L33" s="41">
        <v>1274</v>
      </c>
      <c r="M33" s="41">
        <v>1602</v>
      </c>
      <c r="N33" s="41"/>
      <c r="O33" s="41"/>
      <c r="P33" s="41"/>
      <c r="Q33" s="41"/>
      <c r="R33" s="40">
        <v>814</v>
      </c>
      <c r="S33" s="40" t="s">
        <v>279</v>
      </c>
      <c r="T33" s="106">
        <f>SUM(H33:R33)</f>
        <v>6888</v>
      </c>
    </row>
    <row r="34" spans="1:20" s="4" customFormat="1" ht="30" customHeight="1">
      <c r="A34" s="5"/>
      <c r="B34" s="5"/>
      <c r="C34" s="107" t="s">
        <v>160</v>
      </c>
      <c r="D34" s="43" t="s">
        <v>161</v>
      </c>
      <c r="E34" s="109" t="s">
        <v>162</v>
      </c>
      <c r="F34" s="105"/>
      <c r="G34" s="45"/>
      <c r="H34" s="41">
        <v>6721.53</v>
      </c>
      <c r="I34" s="41">
        <v>5805.26</v>
      </c>
      <c r="J34" s="41">
        <v>5723.24</v>
      </c>
      <c r="K34" s="41">
        <v>15840.32</v>
      </c>
      <c r="L34" s="41">
        <v>5348.5</v>
      </c>
      <c r="M34" s="41">
        <v>10378.66</v>
      </c>
      <c r="N34" s="41"/>
      <c r="O34" s="41"/>
      <c r="P34" s="41"/>
      <c r="Q34" s="41"/>
      <c r="R34" s="40">
        <v>4994.89</v>
      </c>
      <c r="S34" s="40">
        <v>4996.1</v>
      </c>
      <c r="T34" s="106">
        <f>SUM(H34:S34)</f>
        <v>59808.49999999999</v>
      </c>
    </row>
    <row r="35" spans="1:20" s="4" customFormat="1" ht="30" customHeight="1">
      <c r="A35" s="5" t="s">
        <v>26</v>
      </c>
      <c r="B35" s="5" t="s">
        <v>27</v>
      </c>
      <c r="C35" s="116" t="s">
        <v>117</v>
      </c>
      <c r="D35" s="108" t="s">
        <v>119</v>
      </c>
      <c r="E35" s="109" t="s">
        <v>118</v>
      </c>
      <c r="F35" s="117"/>
      <c r="G35" s="41"/>
      <c r="H35" s="41">
        <v>6364.71</v>
      </c>
      <c r="I35" s="41">
        <v>3380.04</v>
      </c>
      <c r="J35" s="41">
        <v>4456.72</v>
      </c>
      <c r="K35" s="41">
        <v>6883.4</v>
      </c>
      <c r="L35" s="41">
        <v>6648.47</v>
      </c>
      <c r="M35" s="41">
        <v>6795.52</v>
      </c>
      <c r="N35" s="41"/>
      <c r="O35" s="41"/>
      <c r="P35" s="41"/>
      <c r="Q35" s="41"/>
      <c r="R35" s="40">
        <v>8244.4</v>
      </c>
      <c r="S35" s="40">
        <v>7599.04</v>
      </c>
      <c r="T35" s="106">
        <f>SUM(H35:S35)</f>
        <v>50372.3</v>
      </c>
    </row>
    <row r="36" spans="1:20" s="4" customFormat="1" ht="30" customHeight="1">
      <c r="A36" s="5"/>
      <c r="B36" s="5"/>
      <c r="C36" s="116" t="s">
        <v>282</v>
      </c>
      <c r="D36" s="108" t="s">
        <v>290</v>
      </c>
      <c r="E36" s="109" t="s">
        <v>79</v>
      </c>
      <c r="F36" s="117"/>
      <c r="G36" s="41"/>
      <c r="H36" s="41" t="s">
        <v>279</v>
      </c>
      <c r="I36" s="41" t="s">
        <v>279</v>
      </c>
      <c r="J36" s="41" t="s">
        <v>279</v>
      </c>
      <c r="K36" s="41" t="s">
        <v>279</v>
      </c>
      <c r="L36" s="41" t="s">
        <v>279</v>
      </c>
      <c r="M36" s="41" t="s">
        <v>279</v>
      </c>
      <c r="N36" s="41"/>
      <c r="O36" s="41"/>
      <c r="P36" s="41"/>
      <c r="Q36" s="41"/>
      <c r="R36" s="40">
        <v>3788.51</v>
      </c>
      <c r="S36" s="40">
        <v>5322.7</v>
      </c>
      <c r="T36" s="106">
        <f>SUM(R36:S36)</f>
        <v>9111.21</v>
      </c>
    </row>
    <row r="37" spans="1:20" s="4" customFormat="1" ht="30" customHeight="1">
      <c r="A37" s="5"/>
      <c r="B37" s="5"/>
      <c r="C37" s="107" t="s">
        <v>107</v>
      </c>
      <c r="D37" s="43" t="s">
        <v>109</v>
      </c>
      <c r="E37" s="109" t="s">
        <v>108</v>
      </c>
      <c r="F37" s="105"/>
      <c r="G37" s="45"/>
      <c r="H37" s="41">
        <v>4132.92</v>
      </c>
      <c r="I37" s="41">
        <v>3569.34</v>
      </c>
      <c r="J37" s="41">
        <v>3569.34</v>
      </c>
      <c r="K37" s="41">
        <v>8547.63</v>
      </c>
      <c r="L37" s="41">
        <v>8297.15</v>
      </c>
      <c r="M37" s="41">
        <v>7796.19</v>
      </c>
      <c r="N37" s="41"/>
      <c r="O37" s="41"/>
      <c r="P37" s="41"/>
      <c r="Q37" s="41"/>
      <c r="R37" s="40">
        <v>10708.02</v>
      </c>
      <c r="S37" s="40">
        <v>10927.19</v>
      </c>
      <c r="T37" s="106">
        <f>SUM(H37:S37)</f>
        <v>57547.78</v>
      </c>
    </row>
    <row r="38" spans="1:20" s="4" customFormat="1" ht="30" customHeight="1">
      <c r="A38" s="5"/>
      <c r="B38" s="5"/>
      <c r="C38" s="107" t="s">
        <v>110</v>
      </c>
      <c r="D38" s="43" t="s">
        <v>111</v>
      </c>
      <c r="E38" s="109" t="s">
        <v>67</v>
      </c>
      <c r="F38" s="105"/>
      <c r="G38" s="45"/>
      <c r="H38" s="41">
        <v>19830.78</v>
      </c>
      <c r="I38" s="41">
        <v>23627.32</v>
      </c>
      <c r="J38" s="41">
        <v>20953.28</v>
      </c>
      <c r="K38" s="41">
        <v>12957.68</v>
      </c>
      <c r="L38" s="41">
        <v>9796.61</v>
      </c>
      <c r="M38" s="41">
        <f>7424.24</f>
        <v>7424.24</v>
      </c>
      <c r="N38" s="41"/>
      <c r="O38" s="41"/>
      <c r="P38" s="41"/>
      <c r="Q38" s="41"/>
      <c r="R38" s="40">
        <v>8690.53</v>
      </c>
      <c r="S38" s="40">
        <v>9289</v>
      </c>
      <c r="T38" s="106">
        <f>SUM(H38:S38)</f>
        <v>112569.44</v>
      </c>
    </row>
    <row r="39" spans="1:20" s="4" customFormat="1" ht="30" customHeight="1">
      <c r="A39" s="5"/>
      <c r="B39" s="5"/>
      <c r="C39" s="107" t="s">
        <v>112</v>
      </c>
      <c r="D39" s="118" t="s">
        <v>114</v>
      </c>
      <c r="E39" s="109" t="s">
        <v>113</v>
      </c>
      <c r="F39" s="105"/>
      <c r="G39" s="45"/>
      <c r="H39" s="41">
        <v>6888.2</v>
      </c>
      <c r="I39" s="41">
        <v>6919.51</v>
      </c>
      <c r="J39" s="41">
        <v>6919.51</v>
      </c>
      <c r="K39" s="41">
        <v>12022.08</v>
      </c>
      <c r="L39" s="41">
        <v>6888.2</v>
      </c>
      <c r="M39" s="41">
        <v>6888.2</v>
      </c>
      <c r="N39" s="41"/>
      <c r="O39" s="41"/>
      <c r="P39" s="41"/>
      <c r="Q39" s="41"/>
      <c r="R39" s="40">
        <v>8391.08</v>
      </c>
      <c r="S39" s="40">
        <v>9612.17</v>
      </c>
      <c r="T39" s="106">
        <f>SUM(H39:S39)</f>
        <v>64528.95</v>
      </c>
    </row>
    <row r="40" spans="1:20" s="4" customFormat="1" ht="30" customHeight="1">
      <c r="A40" s="5" t="s">
        <v>26</v>
      </c>
      <c r="B40" s="5" t="s">
        <v>27</v>
      </c>
      <c r="C40" s="107" t="s">
        <v>105</v>
      </c>
      <c r="D40" s="62" t="s">
        <v>106</v>
      </c>
      <c r="E40" s="108" t="s">
        <v>92</v>
      </c>
      <c r="F40" s="105"/>
      <c r="G40" s="45"/>
      <c r="H40" s="41">
        <v>15287.43</v>
      </c>
      <c r="I40" s="41">
        <v>14850.64</v>
      </c>
      <c r="J40" s="41">
        <v>15857.78</v>
      </c>
      <c r="K40" s="41">
        <v>22726.31</v>
      </c>
      <c r="L40" s="41">
        <f>16244.31+1278</f>
        <v>17522.309999999998</v>
      </c>
      <c r="M40" s="41">
        <f>17556.31+978</f>
        <v>18534.31</v>
      </c>
      <c r="N40" s="41"/>
      <c r="O40" s="41"/>
      <c r="P40" s="41"/>
      <c r="Q40" s="41"/>
      <c r="R40" s="40">
        <v>20842.31</v>
      </c>
      <c r="S40" s="40">
        <v>26426</v>
      </c>
      <c r="T40" s="106">
        <f>SUM(H40:S40)</f>
        <v>152047.09</v>
      </c>
    </row>
    <row r="41" spans="1:20" s="4" customFormat="1" ht="30" customHeight="1">
      <c r="A41" s="5"/>
      <c r="B41" s="5"/>
      <c r="C41" s="107" t="s">
        <v>284</v>
      </c>
      <c r="D41" s="62" t="s">
        <v>288</v>
      </c>
      <c r="E41" s="108" t="s">
        <v>289</v>
      </c>
      <c r="F41" s="105"/>
      <c r="G41" s="45"/>
      <c r="H41" s="41" t="s">
        <v>279</v>
      </c>
      <c r="I41" s="41" t="s">
        <v>279</v>
      </c>
      <c r="J41" s="41" t="s">
        <v>279</v>
      </c>
      <c r="K41" s="41" t="s">
        <v>279</v>
      </c>
      <c r="L41" s="41" t="s">
        <v>279</v>
      </c>
      <c r="M41" s="41" t="s">
        <v>279</v>
      </c>
      <c r="N41" s="41"/>
      <c r="O41" s="41"/>
      <c r="P41" s="41"/>
      <c r="Q41" s="41"/>
      <c r="R41" s="40">
        <v>532.27</v>
      </c>
      <c r="S41" s="40">
        <v>1001.92</v>
      </c>
      <c r="T41" s="106">
        <f>SUM(R41:S41)</f>
        <v>1534.19</v>
      </c>
    </row>
    <row r="42" spans="1:20" s="4" customFormat="1" ht="30" customHeight="1">
      <c r="A42" s="5"/>
      <c r="B42" s="5"/>
      <c r="C42" s="107" t="s">
        <v>103</v>
      </c>
      <c r="D42" s="62" t="s">
        <v>104</v>
      </c>
      <c r="E42" s="108" t="s">
        <v>82</v>
      </c>
      <c r="F42" s="105"/>
      <c r="G42" s="45"/>
      <c r="H42" s="41">
        <v>11909.3</v>
      </c>
      <c r="I42" s="41">
        <v>9005.15</v>
      </c>
      <c r="J42" s="41">
        <v>9635.88</v>
      </c>
      <c r="K42" s="41">
        <v>14331.21</v>
      </c>
      <c r="L42" s="41">
        <f>5265.19+8195.4</f>
        <v>13460.59</v>
      </c>
      <c r="M42" s="41">
        <f>4752.57+6894.08</f>
        <v>11646.65</v>
      </c>
      <c r="N42" s="41"/>
      <c r="O42" s="41"/>
      <c r="P42" s="41"/>
      <c r="Q42" s="41"/>
      <c r="R42" s="40">
        <v>14030.31</v>
      </c>
      <c r="S42" s="40">
        <v>14435.39</v>
      </c>
      <c r="T42" s="106">
        <f>SUM(H42:S42)</f>
        <v>98454.47999999998</v>
      </c>
    </row>
    <row r="43" spans="1:20" s="4" customFormat="1" ht="30" customHeight="1">
      <c r="A43" s="5" t="s">
        <v>38</v>
      </c>
      <c r="B43" s="5" t="s">
        <v>15</v>
      </c>
      <c r="C43" s="107" t="s">
        <v>163</v>
      </c>
      <c r="D43" s="43" t="s">
        <v>164</v>
      </c>
      <c r="E43" s="108" t="s">
        <v>146</v>
      </c>
      <c r="F43" s="105"/>
      <c r="G43" s="45"/>
      <c r="H43" s="41">
        <v>8985.06</v>
      </c>
      <c r="I43" s="41">
        <v>8247.68</v>
      </c>
      <c r="J43" s="41">
        <v>10004.36</v>
      </c>
      <c r="K43" s="41">
        <v>13110.56</v>
      </c>
      <c r="L43" s="41">
        <v>16547.11</v>
      </c>
      <c r="M43" s="41">
        <v>12411.26</v>
      </c>
      <c r="N43" s="41"/>
      <c r="O43" s="41"/>
      <c r="P43" s="41"/>
      <c r="Q43" s="41"/>
      <c r="R43" s="40">
        <v>12939.95</v>
      </c>
      <c r="S43" s="40">
        <v>15121.04</v>
      </c>
      <c r="T43" s="106">
        <f>SUM(H43:S43)</f>
        <v>97367.01999999999</v>
      </c>
    </row>
    <row r="44" spans="1:20" s="4" customFormat="1" ht="30" customHeight="1">
      <c r="A44" s="5" t="s">
        <v>23</v>
      </c>
      <c r="B44" s="5" t="s">
        <v>15</v>
      </c>
      <c r="C44" s="107" t="s">
        <v>101</v>
      </c>
      <c r="D44" s="43" t="s">
        <v>102</v>
      </c>
      <c r="E44" s="109" t="s">
        <v>96</v>
      </c>
      <c r="F44" s="105"/>
      <c r="G44" s="45"/>
      <c r="H44" s="41">
        <v>901.68</v>
      </c>
      <c r="I44" s="41">
        <v>5059.36</v>
      </c>
      <c r="J44" s="41">
        <v>5999.97</v>
      </c>
      <c r="K44" s="41">
        <v>8253.44</v>
      </c>
      <c r="L44" s="41">
        <v>9248.59</v>
      </c>
      <c r="M44" s="41">
        <v>8766.32</v>
      </c>
      <c r="N44" s="41"/>
      <c r="O44" s="41"/>
      <c r="P44" s="41"/>
      <c r="Q44" s="41"/>
      <c r="R44" s="40">
        <v>8631.08</v>
      </c>
      <c r="S44" s="40">
        <v>10006.34</v>
      </c>
      <c r="T44" s="106">
        <f>SUM(H44:S44)</f>
        <v>56866.78</v>
      </c>
    </row>
    <row r="45" spans="1:20" s="4" customFormat="1" ht="30" customHeight="1">
      <c r="A45" s="5"/>
      <c r="B45" s="5"/>
      <c r="C45" s="107" t="s">
        <v>98</v>
      </c>
      <c r="D45" s="62" t="s">
        <v>100</v>
      </c>
      <c r="E45" s="109" t="s">
        <v>99</v>
      </c>
      <c r="F45" s="105"/>
      <c r="G45" s="45"/>
      <c r="H45" s="41">
        <v>6689.6</v>
      </c>
      <c r="I45" s="41">
        <v>7703.31</v>
      </c>
      <c r="J45" s="41">
        <v>6752.22</v>
      </c>
      <c r="K45" s="41">
        <v>9324.26</v>
      </c>
      <c r="L45" s="41">
        <f>2588.29+7375.29</f>
        <v>9963.58</v>
      </c>
      <c r="M45" s="41">
        <f>2254.32+6202.85</f>
        <v>8457.17</v>
      </c>
      <c r="N45" s="41"/>
      <c r="O45" s="41"/>
      <c r="P45" s="41"/>
      <c r="Q45" s="41"/>
      <c r="R45" s="40">
        <v>9362.89</v>
      </c>
      <c r="S45" s="40">
        <v>9208.61</v>
      </c>
      <c r="T45" s="106">
        <f>SUM(H45:S45)</f>
        <v>67461.64</v>
      </c>
    </row>
    <row r="46" spans="1:20" s="4" customFormat="1" ht="30" customHeight="1">
      <c r="A46" s="5"/>
      <c r="B46" s="5"/>
      <c r="C46" s="107" t="s">
        <v>301</v>
      </c>
      <c r="D46" s="62" t="s">
        <v>302</v>
      </c>
      <c r="E46" s="109" t="s">
        <v>70</v>
      </c>
      <c r="F46" s="105"/>
      <c r="G46" s="45"/>
      <c r="H46" s="41" t="s">
        <v>279</v>
      </c>
      <c r="I46" s="41" t="s">
        <v>279</v>
      </c>
      <c r="J46" s="41" t="s">
        <v>279</v>
      </c>
      <c r="K46" s="41" t="s">
        <v>279</v>
      </c>
      <c r="L46" s="41" t="s">
        <v>279</v>
      </c>
      <c r="M46" s="41" t="s">
        <v>279</v>
      </c>
      <c r="N46" s="41"/>
      <c r="O46" s="41"/>
      <c r="P46" s="41"/>
      <c r="Q46" s="41"/>
      <c r="R46" s="40" t="s">
        <v>279</v>
      </c>
      <c r="S46" s="40">
        <v>4505.86</v>
      </c>
      <c r="T46" s="106">
        <f>SUM(S46)</f>
        <v>4505.86</v>
      </c>
    </row>
    <row r="47" spans="1:20" s="4" customFormat="1" ht="30" customHeight="1">
      <c r="A47" s="5" t="s">
        <v>30</v>
      </c>
      <c r="B47" s="5" t="s">
        <v>15</v>
      </c>
      <c r="C47" s="107" t="s">
        <v>95</v>
      </c>
      <c r="D47" s="43" t="s">
        <v>97</v>
      </c>
      <c r="E47" s="109" t="s">
        <v>96</v>
      </c>
      <c r="F47" s="105"/>
      <c r="G47" s="45"/>
      <c r="H47" s="41">
        <v>1572.88</v>
      </c>
      <c r="I47" s="41">
        <v>2389.32</v>
      </c>
      <c r="J47" s="41">
        <v>2216.7</v>
      </c>
      <c r="K47" s="41">
        <v>4633.88</v>
      </c>
      <c r="L47" s="41">
        <v>4638.82</v>
      </c>
      <c r="M47" s="41">
        <v>4850.88</v>
      </c>
      <c r="N47" s="41"/>
      <c r="O47" s="41"/>
      <c r="P47" s="41"/>
      <c r="Q47" s="41"/>
      <c r="R47" s="40">
        <v>5462.71</v>
      </c>
      <c r="S47" s="40">
        <v>5158.72</v>
      </c>
      <c r="T47" s="106">
        <f>SUM(H47:S47)</f>
        <v>30923.91</v>
      </c>
    </row>
    <row r="48" spans="1:20" s="4" customFormat="1" ht="30" customHeight="1">
      <c r="A48" s="5"/>
      <c r="B48" s="5"/>
      <c r="C48" s="107" t="s">
        <v>91</v>
      </c>
      <c r="D48" s="43" t="s">
        <v>94</v>
      </c>
      <c r="E48" s="108" t="s">
        <v>92</v>
      </c>
      <c r="F48" s="105"/>
      <c r="G48" s="45"/>
      <c r="H48" s="41">
        <v>14140</v>
      </c>
      <c r="I48" s="41">
        <v>5700</v>
      </c>
      <c r="J48" s="41">
        <v>11060</v>
      </c>
      <c r="K48" s="41">
        <v>17180</v>
      </c>
      <c r="L48" s="41">
        <v>14340</v>
      </c>
      <c r="M48" s="41">
        <v>16440</v>
      </c>
      <c r="N48" s="41"/>
      <c r="O48" s="41"/>
      <c r="P48" s="41"/>
      <c r="Q48" s="41"/>
      <c r="R48" s="40">
        <v>15100</v>
      </c>
      <c r="S48" s="40">
        <v>15480</v>
      </c>
      <c r="T48" s="106">
        <f>SUM(H48:S48)</f>
        <v>109440</v>
      </c>
    </row>
    <row r="49" spans="1:20" s="4" customFormat="1" ht="30" customHeight="1">
      <c r="A49" s="5"/>
      <c r="B49" s="5"/>
      <c r="C49" s="42" t="s">
        <v>275</v>
      </c>
      <c r="D49" s="43" t="s">
        <v>276</v>
      </c>
      <c r="E49" s="108" t="s">
        <v>108</v>
      </c>
      <c r="F49" s="105"/>
      <c r="G49" s="45"/>
      <c r="H49" s="41">
        <v>0</v>
      </c>
      <c r="I49" s="41">
        <v>0</v>
      </c>
      <c r="J49" s="41">
        <v>0</v>
      </c>
      <c r="K49" s="41">
        <v>0</v>
      </c>
      <c r="L49" s="41">
        <v>6460</v>
      </c>
      <c r="M49" s="41">
        <v>0</v>
      </c>
      <c r="N49" s="41"/>
      <c r="O49" s="41"/>
      <c r="P49" s="41"/>
      <c r="Q49" s="41"/>
      <c r="R49" s="40">
        <v>6925.4</v>
      </c>
      <c r="S49" s="40" t="s">
        <v>279</v>
      </c>
      <c r="T49" s="106">
        <f>SUM(H49:S49)</f>
        <v>13385.4</v>
      </c>
    </row>
    <row r="50" spans="1:158" s="4" customFormat="1" ht="30" customHeight="1">
      <c r="A50" s="61"/>
      <c r="B50" s="61"/>
      <c r="C50" s="107" t="s">
        <v>89</v>
      </c>
      <c r="D50" s="43" t="s">
        <v>93</v>
      </c>
      <c r="E50" s="109" t="s">
        <v>90</v>
      </c>
      <c r="F50" s="105"/>
      <c r="G50" s="45"/>
      <c r="H50" s="41">
        <v>7952.74</v>
      </c>
      <c r="I50" s="41">
        <v>6324.62</v>
      </c>
      <c r="J50" s="41">
        <v>7608.33</v>
      </c>
      <c r="K50" s="41">
        <v>8766.8</v>
      </c>
      <c r="L50" s="41">
        <v>7921.43</v>
      </c>
      <c r="M50" s="41">
        <v>5886.28</v>
      </c>
      <c r="N50" s="41"/>
      <c r="O50" s="41"/>
      <c r="P50" s="41"/>
      <c r="Q50" s="41"/>
      <c r="R50" s="40" t="s">
        <v>279</v>
      </c>
      <c r="S50" s="40" t="s">
        <v>279</v>
      </c>
      <c r="T50" s="106">
        <f aca="true" t="shared" si="1" ref="T42:T72">SUM(H50:R50)</f>
        <v>44460.2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</row>
    <row r="51" spans="1:20" s="4" customFormat="1" ht="30" customHeight="1">
      <c r="A51" s="5"/>
      <c r="B51" s="5"/>
      <c r="C51" s="107" t="s">
        <v>87</v>
      </c>
      <c r="D51" s="43" t="s">
        <v>88</v>
      </c>
      <c r="E51" s="109" t="s">
        <v>73</v>
      </c>
      <c r="F51" s="105"/>
      <c r="G51" s="45"/>
      <c r="H51" s="41">
        <v>19089.2</v>
      </c>
      <c r="I51" s="41">
        <v>21540.62</v>
      </c>
      <c r="J51" s="41">
        <v>26168</v>
      </c>
      <c r="K51" s="41">
        <v>28566.6</v>
      </c>
      <c r="L51" s="41">
        <v>3661.59</v>
      </c>
      <c r="M51" s="41">
        <v>0</v>
      </c>
      <c r="N51" s="41"/>
      <c r="O51" s="41"/>
      <c r="P51" s="41"/>
      <c r="Q51" s="41"/>
      <c r="R51" s="40" t="s">
        <v>279</v>
      </c>
      <c r="S51" s="40" t="s">
        <v>279</v>
      </c>
      <c r="T51" s="106">
        <f t="shared" si="1"/>
        <v>99026.01000000001</v>
      </c>
    </row>
    <row r="52" spans="1:20" s="4" customFormat="1" ht="30" customHeight="1">
      <c r="A52" s="5" t="s">
        <v>24</v>
      </c>
      <c r="B52" s="5" t="s">
        <v>25</v>
      </c>
      <c r="C52" s="107" t="s">
        <v>81</v>
      </c>
      <c r="D52" s="62" t="s">
        <v>83</v>
      </c>
      <c r="E52" s="109" t="s">
        <v>82</v>
      </c>
      <c r="F52" s="105"/>
      <c r="G52" s="45"/>
      <c r="H52" s="41">
        <v>2720.9</v>
      </c>
      <c r="I52" s="41">
        <v>971.75</v>
      </c>
      <c r="J52" s="41">
        <v>2915.25</v>
      </c>
      <c r="K52" s="41">
        <v>4695.54</v>
      </c>
      <c r="L52" s="41">
        <v>3694.58</v>
      </c>
      <c r="M52" s="41">
        <v>3725.89</v>
      </c>
      <c r="N52" s="41"/>
      <c r="O52" s="41"/>
      <c r="P52" s="41"/>
      <c r="Q52" s="41"/>
      <c r="R52" s="40">
        <v>5510.56</v>
      </c>
      <c r="S52" s="40">
        <v>4101.61</v>
      </c>
      <c r="T52" s="106">
        <f>SUM(H52:S52)</f>
        <v>28336.08</v>
      </c>
    </row>
    <row r="53" spans="1:20" s="4" customFormat="1" ht="30" customHeight="1">
      <c r="A53" s="5"/>
      <c r="B53" s="5"/>
      <c r="C53" s="107" t="s">
        <v>142</v>
      </c>
      <c r="D53" s="43" t="s">
        <v>144</v>
      </c>
      <c r="E53" s="109" t="s">
        <v>143</v>
      </c>
      <c r="F53" s="105"/>
      <c r="G53" s="45"/>
      <c r="H53" s="41">
        <v>1157.89</v>
      </c>
      <c r="I53" s="41">
        <v>876.08</v>
      </c>
      <c r="J53" s="41">
        <v>738.94</v>
      </c>
      <c r="K53" s="41">
        <v>0</v>
      </c>
      <c r="L53" s="41">
        <v>0</v>
      </c>
      <c r="M53" s="41">
        <v>0</v>
      </c>
      <c r="N53" s="41"/>
      <c r="O53" s="41"/>
      <c r="P53" s="41"/>
      <c r="Q53" s="41"/>
      <c r="R53" s="40" t="s">
        <v>279</v>
      </c>
      <c r="S53" s="40" t="s">
        <v>279</v>
      </c>
      <c r="T53" s="106">
        <f t="shared" si="1"/>
        <v>2772.9100000000003</v>
      </c>
    </row>
    <row r="54" spans="1:20" s="4" customFormat="1" ht="30" customHeight="1">
      <c r="A54" s="5"/>
      <c r="B54" s="5"/>
      <c r="C54" s="107" t="s">
        <v>307</v>
      </c>
      <c r="D54" s="43" t="s">
        <v>308</v>
      </c>
      <c r="E54" s="109" t="s">
        <v>82</v>
      </c>
      <c r="F54" s="105"/>
      <c r="G54" s="45"/>
      <c r="H54" s="41" t="s">
        <v>279</v>
      </c>
      <c r="I54" s="41" t="s">
        <v>279</v>
      </c>
      <c r="J54" s="41" t="s">
        <v>279</v>
      </c>
      <c r="K54" s="41" t="s">
        <v>279</v>
      </c>
      <c r="L54" s="41" t="s">
        <v>279</v>
      </c>
      <c r="M54" s="41" t="s">
        <v>279</v>
      </c>
      <c r="N54" s="41"/>
      <c r="O54" s="41"/>
      <c r="P54" s="41"/>
      <c r="Q54" s="41"/>
      <c r="R54" s="40" t="s">
        <v>279</v>
      </c>
      <c r="S54" s="40">
        <v>1681.68</v>
      </c>
      <c r="T54" s="106">
        <f>SUM(S54)</f>
        <v>1681.68</v>
      </c>
    </row>
    <row r="55" spans="1:20" s="4" customFormat="1" ht="30" customHeight="1">
      <c r="A55" s="5"/>
      <c r="B55" s="5"/>
      <c r="C55" s="107" t="s">
        <v>283</v>
      </c>
      <c r="D55" s="43" t="s">
        <v>287</v>
      </c>
      <c r="E55" s="109" t="s">
        <v>70</v>
      </c>
      <c r="F55" s="105"/>
      <c r="G55" s="45"/>
      <c r="H55" s="41" t="s">
        <v>279</v>
      </c>
      <c r="I55" s="41" t="s">
        <v>279</v>
      </c>
      <c r="J55" s="41" t="s">
        <v>279</v>
      </c>
      <c r="K55" s="41" t="s">
        <v>279</v>
      </c>
      <c r="L55" s="41" t="s">
        <v>279</v>
      </c>
      <c r="M55" s="41" t="s">
        <v>279</v>
      </c>
      <c r="N55" s="41"/>
      <c r="O55" s="41"/>
      <c r="P55" s="41"/>
      <c r="Q55" s="41"/>
      <c r="R55" s="40">
        <v>9281.19</v>
      </c>
      <c r="S55" s="40">
        <v>9521.81</v>
      </c>
      <c r="T55" s="106">
        <f>SUM(H55:S55)</f>
        <v>18803</v>
      </c>
    </row>
    <row r="56" spans="1:20" s="4" customFormat="1" ht="30" customHeight="1">
      <c r="A56" s="5" t="s">
        <v>26</v>
      </c>
      <c r="B56" s="5" t="s">
        <v>27</v>
      </c>
      <c r="C56" s="107" t="s">
        <v>145</v>
      </c>
      <c r="D56" s="43" t="s">
        <v>147</v>
      </c>
      <c r="E56" s="108" t="s">
        <v>146</v>
      </c>
      <c r="F56" s="105"/>
      <c r="G56" s="45"/>
      <c r="H56" s="41">
        <v>10173.04</v>
      </c>
      <c r="I56" s="41">
        <v>13797.72</v>
      </c>
      <c r="J56" s="41">
        <v>14263.3</v>
      </c>
      <c r="K56" s="41">
        <v>17791.65</v>
      </c>
      <c r="L56" s="41">
        <v>18603.37</v>
      </c>
      <c r="M56" s="41">
        <v>15904.11</v>
      </c>
      <c r="N56" s="41"/>
      <c r="O56" s="41"/>
      <c r="P56" s="41"/>
      <c r="Q56" s="41"/>
      <c r="R56" s="40">
        <v>20213.57</v>
      </c>
      <c r="S56" s="40">
        <v>15097.02</v>
      </c>
      <c r="T56" s="106">
        <f>SUM(H56:S56)</f>
        <v>125843.78000000001</v>
      </c>
    </row>
    <row r="57" spans="1:20" s="4" customFormat="1" ht="30" customHeight="1">
      <c r="A57" s="5"/>
      <c r="B57" s="5"/>
      <c r="C57" s="107" t="s">
        <v>140</v>
      </c>
      <c r="D57" s="43" t="s">
        <v>141</v>
      </c>
      <c r="E57" s="109" t="s">
        <v>113</v>
      </c>
      <c r="F57" s="105"/>
      <c r="G57" s="45"/>
      <c r="H57" s="41">
        <v>17157.88</v>
      </c>
      <c r="I57" s="41">
        <v>14611.33</v>
      </c>
      <c r="J57" s="41">
        <v>14903.56</v>
      </c>
      <c r="K57" s="41">
        <v>22417.96</v>
      </c>
      <c r="L57" s="41">
        <v>17846.7</v>
      </c>
      <c r="M57" s="41">
        <v>16218.58</v>
      </c>
      <c r="N57" s="41"/>
      <c r="O57" s="41"/>
      <c r="P57" s="41"/>
      <c r="Q57" s="41"/>
      <c r="R57" s="40">
        <v>18316.35</v>
      </c>
      <c r="S57" s="40">
        <v>22950.23</v>
      </c>
      <c r="T57" s="106">
        <f>SUM(H57:S57)</f>
        <v>144422.59</v>
      </c>
    </row>
    <row r="58" spans="1:20" s="4" customFormat="1" ht="30" customHeight="1">
      <c r="A58" s="5"/>
      <c r="B58" s="5"/>
      <c r="C58" s="107" t="s">
        <v>138</v>
      </c>
      <c r="D58" s="62" t="s">
        <v>139</v>
      </c>
      <c r="E58" s="108" t="s">
        <v>108</v>
      </c>
      <c r="F58" s="105"/>
      <c r="G58" s="45"/>
      <c r="H58" s="41">
        <v>1881.16</v>
      </c>
      <c r="I58" s="41">
        <v>1881.16</v>
      </c>
      <c r="J58" s="41">
        <v>1881.16</v>
      </c>
      <c r="K58" s="41">
        <v>0</v>
      </c>
      <c r="L58" s="41">
        <v>0</v>
      </c>
      <c r="M58" s="41">
        <v>0</v>
      </c>
      <c r="N58" s="41"/>
      <c r="O58" s="41"/>
      <c r="P58" s="41"/>
      <c r="Q58" s="41"/>
      <c r="R58" s="40" t="s">
        <v>279</v>
      </c>
      <c r="S58" s="40" t="s">
        <v>279</v>
      </c>
      <c r="T58" s="106">
        <f t="shared" si="1"/>
        <v>5643.4800000000005</v>
      </c>
    </row>
    <row r="59" spans="1:20" s="4" customFormat="1" ht="30" customHeight="1">
      <c r="A59" s="5"/>
      <c r="B59" s="5"/>
      <c r="C59" s="107" t="s">
        <v>305</v>
      </c>
      <c r="D59" s="62" t="s">
        <v>306</v>
      </c>
      <c r="E59" s="108" t="s">
        <v>82</v>
      </c>
      <c r="F59" s="105"/>
      <c r="G59" s="45"/>
      <c r="H59" s="41" t="s">
        <v>279</v>
      </c>
      <c r="I59" s="41" t="s">
        <v>279</v>
      </c>
      <c r="J59" s="41" t="s">
        <v>279</v>
      </c>
      <c r="K59" s="41" t="s">
        <v>279</v>
      </c>
      <c r="L59" s="41" t="s">
        <v>279</v>
      </c>
      <c r="M59" s="41" t="s">
        <v>279</v>
      </c>
      <c r="N59" s="41"/>
      <c r="O59" s="41"/>
      <c r="P59" s="41"/>
      <c r="Q59" s="41"/>
      <c r="R59" s="40" t="s">
        <v>279</v>
      </c>
      <c r="S59" s="40">
        <v>4087.96</v>
      </c>
      <c r="T59" s="106">
        <f>SUM(S59)</f>
        <v>4087.96</v>
      </c>
    </row>
    <row r="60" spans="1:20" s="4" customFormat="1" ht="30" customHeight="1">
      <c r="A60" s="5"/>
      <c r="B60" s="5"/>
      <c r="C60" s="107" t="s">
        <v>136</v>
      </c>
      <c r="D60" s="43" t="s">
        <v>137</v>
      </c>
      <c r="E60" s="109" t="s">
        <v>79</v>
      </c>
      <c r="F60" s="105"/>
      <c r="G60" s="45"/>
      <c r="H60" s="41">
        <v>3827.16</v>
      </c>
      <c r="I60" s="41">
        <v>2033.58</v>
      </c>
      <c r="J60" s="41">
        <v>2697.16</v>
      </c>
      <c r="K60" s="41">
        <v>3612.88</v>
      </c>
      <c r="L60" s="41">
        <v>2727.08</v>
      </c>
      <c r="M60" s="41">
        <v>3192.88</v>
      </c>
      <c r="N60" s="41"/>
      <c r="O60" s="41"/>
      <c r="P60" s="41"/>
      <c r="Q60" s="41"/>
      <c r="R60" s="40">
        <v>2747.16</v>
      </c>
      <c r="S60" s="40">
        <v>1831.44</v>
      </c>
      <c r="T60" s="106">
        <f>SUM(H60:S60)</f>
        <v>22669.339999999997</v>
      </c>
    </row>
    <row r="61" spans="1:20" s="4" customFormat="1" ht="30" customHeight="1">
      <c r="A61" s="5"/>
      <c r="B61" s="5"/>
      <c r="C61" s="107" t="s">
        <v>134</v>
      </c>
      <c r="D61" s="43" t="s">
        <v>135</v>
      </c>
      <c r="E61" s="108" t="s">
        <v>92</v>
      </c>
      <c r="F61" s="91"/>
      <c r="G61" s="105"/>
      <c r="H61" s="41">
        <v>5320</v>
      </c>
      <c r="I61" s="41">
        <v>3920</v>
      </c>
      <c r="J61" s="41">
        <v>4880</v>
      </c>
      <c r="K61" s="41">
        <v>0</v>
      </c>
      <c r="L61" s="41">
        <v>0</v>
      </c>
      <c r="M61" s="41">
        <v>0</v>
      </c>
      <c r="N61" s="41"/>
      <c r="O61" s="41"/>
      <c r="P61" s="41"/>
      <c r="Q61" s="41"/>
      <c r="R61" s="40" t="s">
        <v>279</v>
      </c>
      <c r="S61" s="40" t="s">
        <v>279</v>
      </c>
      <c r="T61" s="106">
        <f t="shared" si="1"/>
        <v>14120</v>
      </c>
    </row>
    <row r="62" spans="1:20" s="4" customFormat="1" ht="30" customHeight="1">
      <c r="A62" s="5" t="s">
        <v>28</v>
      </c>
      <c r="B62" s="5" t="s">
        <v>34</v>
      </c>
      <c r="C62" s="107" t="s">
        <v>131</v>
      </c>
      <c r="D62" s="43" t="s">
        <v>133</v>
      </c>
      <c r="E62" s="109" t="s">
        <v>132</v>
      </c>
      <c r="F62" s="105"/>
      <c r="G62" s="45"/>
      <c r="H62" s="41">
        <v>6896.49</v>
      </c>
      <c r="I62" s="41">
        <v>9742.58</v>
      </c>
      <c r="J62" s="41">
        <v>10505.78</v>
      </c>
      <c r="K62" s="41">
        <v>14527.57</v>
      </c>
      <c r="L62" s="41">
        <v>12923.11</v>
      </c>
      <c r="M62" s="41">
        <v>11499.87</v>
      </c>
      <c r="N62" s="41"/>
      <c r="O62" s="41"/>
      <c r="P62" s="41"/>
      <c r="Q62" s="41"/>
      <c r="R62" s="40">
        <v>14015.89</v>
      </c>
      <c r="S62" s="40">
        <v>15264.59</v>
      </c>
      <c r="T62" s="106">
        <f>SUM(H62:S62)</f>
        <v>95375.87999999999</v>
      </c>
    </row>
    <row r="63" spans="1:20" s="4" customFormat="1" ht="30" customHeight="1">
      <c r="A63" s="5"/>
      <c r="B63" s="5"/>
      <c r="C63" s="107" t="s">
        <v>128</v>
      </c>
      <c r="D63" s="43" t="s">
        <v>130</v>
      </c>
      <c r="E63" s="109" t="s">
        <v>129</v>
      </c>
      <c r="F63" s="105"/>
      <c r="G63" s="45"/>
      <c r="H63" s="41">
        <v>6105.45</v>
      </c>
      <c r="I63" s="41">
        <v>6105.45</v>
      </c>
      <c r="J63" s="41">
        <v>5635.8</v>
      </c>
      <c r="K63" s="41">
        <v>8265.84</v>
      </c>
      <c r="L63" s="41">
        <v>7263.92</v>
      </c>
      <c r="M63" s="41">
        <v>7799.64</v>
      </c>
      <c r="N63" s="41"/>
      <c r="O63" s="41"/>
      <c r="P63" s="41"/>
      <c r="Q63" s="41"/>
      <c r="R63" s="40">
        <v>12596.14</v>
      </c>
      <c r="S63" s="40">
        <v>10950.64</v>
      </c>
      <c r="T63" s="106">
        <f>SUM(H63:S63)</f>
        <v>64722.88</v>
      </c>
    </row>
    <row r="64" spans="1:20" s="4" customFormat="1" ht="30" customHeight="1">
      <c r="A64" s="5" t="s">
        <v>32</v>
      </c>
      <c r="B64" s="5" t="s">
        <v>33</v>
      </c>
      <c r="C64" s="107" t="s">
        <v>125</v>
      </c>
      <c r="D64" s="43" t="s">
        <v>127</v>
      </c>
      <c r="E64" s="109" t="s">
        <v>126</v>
      </c>
      <c r="F64" s="105"/>
      <c r="G64" s="45"/>
      <c r="H64" s="41">
        <v>19479.28</v>
      </c>
      <c r="I64" s="41">
        <v>15095.88</v>
      </c>
      <c r="J64" s="41">
        <v>14845.4</v>
      </c>
      <c r="K64" s="41">
        <v>19190.2</v>
      </c>
      <c r="L64" s="41">
        <f>12038.68+5009.6</f>
        <v>17048.28</v>
      </c>
      <c r="M64" s="41">
        <f>11471.52+2442.18</f>
        <v>13913.7</v>
      </c>
      <c r="N64" s="41"/>
      <c r="O64" s="41"/>
      <c r="P64" s="41"/>
      <c r="Q64" s="41"/>
      <c r="R64" s="40">
        <v>22385.74</v>
      </c>
      <c r="S64" s="40">
        <v>25109.71</v>
      </c>
      <c r="T64" s="106">
        <f t="shared" si="1"/>
        <v>121958.48</v>
      </c>
    </row>
    <row r="65" spans="1:158" s="4" customFormat="1" ht="30" customHeight="1">
      <c r="A65" s="61"/>
      <c r="B65" s="61"/>
      <c r="C65" s="107" t="s">
        <v>123</v>
      </c>
      <c r="D65" s="43" t="s">
        <v>124</v>
      </c>
      <c r="E65" s="108" t="s">
        <v>108</v>
      </c>
      <c r="F65" s="105"/>
      <c r="G65" s="45"/>
      <c r="H65" s="41">
        <v>2900</v>
      </c>
      <c r="I65" s="41">
        <v>3031.4</v>
      </c>
      <c r="J65" s="41">
        <v>3681.4</v>
      </c>
      <c r="K65" s="41">
        <v>4149.96</v>
      </c>
      <c r="L65" s="41">
        <v>0</v>
      </c>
      <c r="M65" s="41">
        <v>0</v>
      </c>
      <c r="N65" s="41"/>
      <c r="O65" s="41"/>
      <c r="P65" s="41"/>
      <c r="Q65" s="41"/>
      <c r="R65" s="40" t="s">
        <v>279</v>
      </c>
      <c r="S65" s="40"/>
      <c r="T65" s="106">
        <f t="shared" si="1"/>
        <v>13762.759999999998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</row>
    <row r="66" spans="1:158" s="4" customFormat="1" ht="30" customHeight="1">
      <c r="A66" s="61"/>
      <c r="B66" s="61"/>
      <c r="C66" s="107" t="s">
        <v>303</v>
      </c>
      <c r="D66" s="43" t="s">
        <v>304</v>
      </c>
      <c r="E66" s="108" t="s">
        <v>82</v>
      </c>
      <c r="F66" s="105"/>
      <c r="G66" s="45"/>
      <c r="H66" s="41">
        <v>0</v>
      </c>
      <c r="I66" s="41" t="s">
        <v>279</v>
      </c>
      <c r="J66" s="41" t="s">
        <v>279</v>
      </c>
      <c r="K66" s="41" t="s">
        <v>279</v>
      </c>
      <c r="L66" s="41" t="s">
        <v>279</v>
      </c>
      <c r="M66" s="41" t="s">
        <v>279</v>
      </c>
      <c r="N66" s="41"/>
      <c r="O66" s="41"/>
      <c r="P66" s="41"/>
      <c r="Q66" s="41"/>
      <c r="R66" s="40" t="s">
        <v>279</v>
      </c>
      <c r="S66" s="40">
        <v>4762.16</v>
      </c>
      <c r="T66" s="106">
        <f>SUM(H66:S66)</f>
        <v>4762.16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</row>
    <row r="67" spans="1:20" s="4" customFormat="1" ht="30" customHeight="1">
      <c r="A67" s="5"/>
      <c r="B67" s="5"/>
      <c r="C67" s="107" t="s">
        <v>120</v>
      </c>
      <c r="D67" s="41" t="s">
        <v>121</v>
      </c>
      <c r="E67" s="109" t="s">
        <v>122</v>
      </c>
      <c r="F67" s="105"/>
      <c r="G67" s="45"/>
      <c r="H67" s="41">
        <v>2056.88</v>
      </c>
      <c r="I67" s="41">
        <v>1168.12</v>
      </c>
      <c r="J67" s="41">
        <v>1083.84</v>
      </c>
      <c r="K67" s="41">
        <v>917.64</v>
      </c>
      <c r="L67" s="41">
        <v>0</v>
      </c>
      <c r="M67" s="41">
        <v>0</v>
      </c>
      <c r="N67" s="41"/>
      <c r="O67" s="41"/>
      <c r="P67" s="41"/>
      <c r="Q67" s="41"/>
      <c r="R67" s="40" t="s">
        <v>279</v>
      </c>
      <c r="S67" s="40" t="s">
        <v>279</v>
      </c>
      <c r="T67" s="106">
        <f>SUM(H67:S67)</f>
        <v>5226.4800000000005</v>
      </c>
    </row>
    <row r="68" spans="1:20" s="4" customFormat="1" ht="30" customHeight="1">
      <c r="A68" s="5"/>
      <c r="B68" s="5"/>
      <c r="C68" s="107" t="s">
        <v>153</v>
      </c>
      <c r="D68" s="43" t="s">
        <v>154</v>
      </c>
      <c r="E68" s="109" t="s">
        <v>143</v>
      </c>
      <c r="F68" s="105"/>
      <c r="G68" s="45"/>
      <c r="H68" s="41">
        <v>777.12</v>
      </c>
      <c r="I68" s="41">
        <v>398.69</v>
      </c>
      <c r="J68" s="41">
        <v>417.91</v>
      </c>
      <c r="K68" s="41">
        <v>0</v>
      </c>
      <c r="L68" s="41">
        <v>0</v>
      </c>
      <c r="M68" s="41">
        <v>0</v>
      </c>
      <c r="N68" s="41"/>
      <c r="O68" s="41"/>
      <c r="P68" s="41"/>
      <c r="Q68" s="41"/>
      <c r="R68" s="40" t="s">
        <v>279</v>
      </c>
      <c r="S68" s="40" t="s">
        <v>279</v>
      </c>
      <c r="T68" s="106">
        <f t="shared" si="1"/>
        <v>1593.72</v>
      </c>
    </row>
    <row r="69" spans="1:20" s="4" customFormat="1" ht="30" customHeight="1">
      <c r="A69" s="5"/>
      <c r="B69" s="5"/>
      <c r="C69" s="107" t="s">
        <v>248</v>
      </c>
      <c r="D69" s="43" t="s">
        <v>151</v>
      </c>
      <c r="E69" s="109" t="s">
        <v>132</v>
      </c>
      <c r="F69" s="105"/>
      <c r="G69" s="45"/>
      <c r="H69" s="41">
        <v>4951.92</v>
      </c>
      <c r="I69" s="41">
        <v>3582.84</v>
      </c>
      <c r="J69" s="41">
        <v>4514.66</v>
      </c>
      <c r="K69" s="41">
        <v>5525.3</v>
      </c>
      <c r="L69" s="41">
        <v>4694.82</v>
      </c>
      <c r="M69" s="41">
        <v>5343.56</v>
      </c>
      <c r="N69" s="41"/>
      <c r="O69" s="41"/>
      <c r="P69" s="41"/>
      <c r="Q69" s="41"/>
      <c r="R69" s="40">
        <v>4870.96</v>
      </c>
      <c r="S69" s="40">
        <v>11245.96</v>
      </c>
      <c r="T69" s="106">
        <f>SUM(H69:S69)</f>
        <v>44730.020000000004</v>
      </c>
    </row>
    <row r="70" spans="1:20" s="4" customFormat="1" ht="30" customHeight="1">
      <c r="A70" s="5" t="s">
        <v>27</v>
      </c>
      <c r="B70" s="5" t="s">
        <v>28</v>
      </c>
      <c r="C70" s="116" t="s">
        <v>150</v>
      </c>
      <c r="D70" s="109" t="s">
        <v>152</v>
      </c>
      <c r="E70" s="109" t="s">
        <v>67</v>
      </c>
      <c r="F70" s="117"/>
      <c r="G70" s="119"/>
      <c r="H70" s="41">
        <v>52701.04</v>
      </c>
      <c r="I70" s="41">
        <v>22911.9</v>
      </c>
      <c r="J70" s="41">
        <v>45014.11</v>
      </c>
      <c r="K70" s="41">
        <v>34525.86</v>
      </c>
      <c r="L70" s="41">
        <v>31667.4</v>
      </c>
      <c r="M70" s="41">
        <v>32154.6</v>
      </c>
      <c r="N70" s="41"/>
      <c r="O70" s="41"/>
      <c r="P70" s="41"/>
      <c r="Q70" s="41"/>
      <c r="R70" s="40">
        <v>24383.02</v>
      </c>
      <c r="S70" s="40">
        <v>19540.27</v>
      </c>
      <c r="T70" s="106">
        <f>SUM(H70:S70)</f>
        <v>262898.2</v>
      </c>
    </row>
    <row r="71" spans="1:20" s="4" customFormat="1" ht="30" customHeight="1">
      <c r="A71" s="5"/>
      <c r="B71" s="5"/>
      <c r="C71" s="107" t="s">
        <v>148</v>
      </c>
      <c r="D71" s="43" t="s">
        <v>149</v>
      </c>
      <c r="E71" s="109" t="s">
        <v>70</v>
      </c>
      <c r="F71" s="105"/>
      <c r="G71" s="45"/>
      <c r="H71" s="41">
        <v>8132.09</v>
      </c>
      <c r="I71" s="41">
        <v>7888.83</v>
      </c>
      <c r="J71" s="41">
        <v>13538.64</v>
      </c>
      <c r="K71" s="41">
        <v>7055.08</v>
      </c>
      <c r="L71" s="41">
        <v>7739.26</v>
      </c>
      <c r="M71" s="41">
        <v>7764.93</v>
      </c>
      <c r="N71" s="41"/>
      <c r="O71" s="41"/>
      <c r="P71" s="41"/>
      <c r="Q71" s="41"/>
      <c r="R71" s="40">
        <v>8521.48</v>
      </c>
      <c r="S71" s="40">
        <v>6062.59</v>
      </c>
      <c r="T71" s="106">
        <f>SUM(H71:S71)</f>
        <v>66702.9</v>
      </c>
    </row>
    <row r="72" spans="1:20" s="4" customFormat="1" ht="30" customHeight="1">
      <c r="A72" s="5"/>
      <c r="B72" s="5"/>
      <c r="C72" s="107" t="s">
        <v>155</v>
      </c>
      <c r="D72" s="43" t="s">
        <v>157</v>
      </c>
      <c r="E72" s="108" t="s">
        <v>156</v>
      </c>
      <c r="F72" s="105"/>
      <c r="G72" s="45"/>
      <c r="H72" s="41">
        <v>4383.4</v>
      </c>
      <c r="I72" s="41">
        <v>3757.2</v>
      </c>
      <c r="J72" s="41">
        <v>3819.82</v>
      </c>
      <c r="K72" s="41">
        <v>4508.64</v>
      </c>
      <c r="L72" s="41">
        <v>4132.92</v>
      </c>
      <c r="M72" s="41">
        <v>4195.54</v>
      </c>
      <c r="N72" s="41"/>
      <c r="O72" s="41"/>
      <c r="P72" s="41"/>
      <c r="Q72" s="41"/>
      <c r="R72" s="40">
        <v>4946.98</v>
      </c>
      <c r="S72" s="40">
        <v>5009.6</v>
      </c>
      <c r="T72" s="106">
        <f>SUM(H72:S72)</f>
        <v>34754.100000000006</v>
      </c>
    </row>
    <row r="73" spans="1:20" ht="11.25">
      <c r="A73" s="92"/>
      <c r="B73" s="92"/>
      <c r="C73" s="66" t="s">
        <v>0</v>
      </c>
      <c r="D73" s="67"/>
      <c r="E73" s="120"/>
      <c r="F73" s="69">
        <f aca="true" t="shared" si="2" ref="F73:Q73">SUM(F20:F72)</f>
        <v>0</v>
      </c>
      <c r="G73" s="69">
        <f t="shared" si="2"/>
        <v>0</v>
      </c>
      <c r="H73" s="69">
        <f t="shared" si="2"/>
        <v>389427.21</v>
      </c>
      <c r="I73" s="69">
        <f>SUM(I20:I72)</f>
        <v>312468.85000000003</v>
      </c>
      <c r="J73" s="69">
        <f>SUM(J20:J72)</f>
        <v>395864.58</v>
      </c>
      <c r="K73" s="69">
        <f t="shared" si="2"/>
        <v>449727.55000000005</v>
      </c>
      <c r="L73" s="69">
        <f t="shared" si="2"/>
        <v>395384.80000000005</v>
      </c>
      <c r="M73" s="69">
        <f t="shared" si="2"/>
        <v>387777.53</v>
      </c>
      <c r="N73" s="69">
        <f t="shared" si="2"/>
        <v>0</v>
      </c>
      <c r="O73" s="69">
        <f t="shared" si="2"/>
        <v>0</v>
      </c>
      <c r="P73" s="69">
        <f t="shared" si="2"/>
        <v>0</v>
      </c>
      <c r="Q73" s="69">
        <f t="shared" si="2"/>
        <v>0</v>
      </c>
      <c r="R73" s="69">
        <f>SUM(R20:R72)</f>
        <v>492776.4400000001</v>
      </c>
      <c r="S73" s="69">
        <f>SUM(S20:S72)</f>
        <v>512822.1000000001</v>
      </c>
      <c r="T73" s="111">
        <f>SUM(T20:T72)</f>
        <v>3311139.35</v>
      </c>
    </row>
    <row r="74" spans="1:43" s="5" customFormat="1" ht="11.25">
      <c r="A74" s="112"/>
      <c r="B74" s="13"/>
      <c r="C74" s="13"/>
      <c r="D74" s="13"/>
      <c r="E74" s="13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21"/>
    </row>
    <row r="75" spans="1:42" ht="11.25" customHeight="1">
      <c r="A75" s="205" t="s">
        <v>51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20" s="4" customFormat="1" ht="22.5">
      <c r="A76" s="5"/>
      <c r="B76" s="5"/>
      <c r="C76" s="42" t="s">
        <v>259</v>
      </c>
      <c r="D76" s="44" t="s">
        <v>260</v>
      </c>
      <c r="E76" s="44" t="s">
        <v>261</v>
      </c>
      <c r="F76" s="122"/>
      <c r="G76" s="123"/>
      <c r="H76" s="41">
        <v>0</v>
      </c>
      <c r="I76" s="41">
        <v>0</v>
      </c>
      <c r="J76" s="41">
        <v>1500</v>
      </c>
      <c r="K76" s="41">
        <v>1500</v>
      </c>
      <c r="L76" s="41">
        <v>1500</v>
      </c>
      <c r="M76" s="41">
        <v>1500</v>
      </c>
      <c r="N76" s="41"/>
      <c r="O76" s="41"/>
      <c r="P76" s="41"/>
      <c r="Q76" s="41"/>
      <c r="R76" s="41">
        <v>1500</v>
      </c>
      <c r="S76" s="41">
        <v>1500</v>
      </c>
      <c r="T76" s="111">
        <f>SUM(J76:S76)</f>
        <v>9000</v>
      </c>
    </row>
    <row r="77" spans="1:20" ht="11.25">
      <c r="A77" s="92"/>
      <c r="B77" s="92"/>
      <c r="C77" s="77" t="s">
        <v>0</v>
      </c>
      <c r="D77" s="78"/>
      <c r="E77" s="93"/>
      <c r="F77" s="79">
        <f>SUM(F76)</f>
        <v>0</v>
      </c>
      <c r="G77" s="79">
        <f aca="true" t="shared" si="3" ref="G77:Q77">SUM(G76)</f>
        <v>0</v>
      </c>
      <c r="H77" s="79">
        <f t="shared" si="3"/>
        <v>0</v>
      </c>
      <c r="I77" s="79">
        <f t="shared" si="3"/>
        <v>0</v>
      </c>
      <c r="J77" s="79">
        <f t="shared" si="3"/>
        <v>1500</v>
      </c>
      <c r="K77" s="79">
        <f>SUM(K76)</f>
        <v>1500</v>
      </c>
      <c r="L77" s="79">
        <f t="shared" si="3"/>
        <v>1500</v>
      </c>
      <c r="M77" s="79">
        <f t="shared" si="3"/>
        <v>1500</v>
      </c>
      <c r="N77" s="124">
        <f t="shared" si="3"/>
        <v>0</v>
      </c>
      <c r="O77" s="79">
        <f t="shared" si="3"/>
        <v>0</v>
      </c>
      <c r="P77" s="79">
        <f t="shared" si="3"/>
        <v>0</v>
      </c>
      <c r="Q77" s="79">
        <f t="shared" si="3"/>
        <v>0</v>
      </c>
      <c r="R77" s="79">
        <v>1500</v>
      </c>
      <c r="S77" s="79">
        <f>SUM(S76)</f>
        <v>1500</v>
      </c>
      <c r="T77" s="111">
        <f>SUM(J77:S77)</f>
        <v>9000</v>
      </c>
    </row>
    <row r="78" spans="1:72" s="5" customFormat="1" ht="11.25">
      <c r="A78" s="112"/>
      <c r="B78" s="13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21"/>
    </row>
    <row r="79" spans="1:71" ht="11.25" customHeight="1" hidden="1">
      <c r="A79" s="205" t="s">
        <v>4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</row>
    <row r="80" spans="1:71" s="4" customFormat="1" ht="11.25" hidden="1">
      <c r="A80" s="5"/>
      <c r="B80" s="5"/>
      <c r="C80" s="125"/>
      <c r="D80" s="126"/>
      <c r="E80" s="127"/>
      <c r="F80" s="122"/>
      <c r="G80" s="86"/>
      <c r="H80" s="45"/>
      <c r="I80" s="45"/>
      <c r="J80" s="45"/>
      <c r="K80" s="39"/>
      <c r="L80" s="39"/>
      <c r="M80" s="39"/>
      <c r="N80" s="39"/>
      <c r="O80" s="39"/>
      <c r="P80" s="39">
        <v>0</v>
      </c>
      <c r="Q80" s="39"/>
      <c r="R80" s="39"/>
      <c r="S80" s="39"/>
      <c r="T80" s="76">
        <f>SUM(F80:Q80)</f>
        <v>0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</row>
    <row r="81" spans="1:71" ht="11.25" hidden="1">
      <c r="A81" s="92"/>
      <c r="B81" s="92"/>
      <c r="C81" s="77" t="s">
        <v>0</v>
      </c>
      <c r="D81" s="78"/>
      <c r="E81" s="93"/>
      <c r="F81" s="79">
        <f>SUM(F80)</f>
        <v>0</v>
      </c>
      <c r="G81" s="79">
        <f>SUM(G80)</f>
        <v>0</v>
      </c>
      <c r="H81" s="79">
        <f aca="true" t="shared" si="4" ref="H81:Q81">SUM(H80)</f>
        <v>0</v>
      </c>
      <c r="I81" s="79"/>
      <c r="J81" s="79">
        <f t="shared" si="4"/>
        <v>0</v>
      </c>
      <c r="K81" s="79">
        <f>SUM(K80)</f>
        <v>0</v>
      </c>
      <c r="L81" s="79">
        <f t="shared" si="4"/>
        <v>0</v>
      </c>
      <c r="M81" s="79">
        <f t="shared" si="4"/>
        <v>0</v>
      </c>
      <c r="N81" s="79">
        <f t="shared" si="4"/>
        <v>0</v>
      </c>
      <c r="O81" s="79">
        <f t="shared" si="4"/>
        <v>0</v>
      </c>
      <c r="P81" s="79">
        <f t="shared" si="4"/>
        <v>0</v>
      </c>
      <c r="Q81" s="79">
        <f t="shared" si="4"/>
        <v>0</v>
      </c>
      <c r="R81" s="79"/>
      <c r="S81" s="79"/>
      <c r="T81" s="94">
        <f>SUM(T80:T80)</f>
        <v>0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</row>
    <row r="82" spans="1:72" s="5" customFormat="1" ht="11.25" hidden="1">
      <c r="A82" s="112"/>
      <c r="B82" s="13"/>
      <c r="C82" s="13"/>
      <c r="D82" s="13"/>
      <c r="E82" s="13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21"/>
    </row>
    <row r="83" spans="1:71" ht="11.25" customHeight="1">
      <c r="A83" s="205" t="s">
        <v>5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</row>
    <row r="84" spans="1:71" s="4" customFormat="1" ht="45" customHeight="1">
      <c r="A84" s="5"/>
      <c r="B84" s="5"/>
      <c r="C84" s="72" t="s">
        <v>173</v>
      </c>
      <c r="D84" s="89" t="s">
        <v>174</v>
      </c>
      <c r="E84" s="50" t="s">
        <v>175</v>
      </c>
      <c r="F84" s="74"/>
      <c r="G84" s="86"/>
      <c r="H84" s="86">
        <v>80</v>
      </c>
      <c r="I84" s="86">
        <v>80</v>
      </c>
      <c r="J84" s="39">
        <v>80</v>
      </c>
      <c r="K84" s="39">
        <v>80</v>
      </c>
      <c r="L84" s="39">
        <v>80</v>
      </c>
      <c r="M84" s="39">
        <v>80</v>
      </c>
      <c r="N84" s="39"/>
      <c r="O84" s="39"/>
      <c r="P84" s="39"/>
      <c r="Q84" s="39"/>
      <c r="R84" s="39">
        <v>80</v>
      </c>
      <c r="S84" s="39">
        <v>80</v>
      </c>
      <c r="T84" s="63">
        <f>SUM(H84:S84)</f>
        <v>640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</row>
    <row r="85" spans="1:71" s="4" customFormat="1" ht="18.75" customHeight="1" hidden="1">
      <c r="A85" s="5" t="s">
        <v>14</v>
      </c>
      <c r="B85" s="5" t="s">
        <v>14</v>
      </c>
      <c r="C85" s="125"/>
      <c r="D85" s="128"/>
      <c r="E85" s="49"/>
      <c r="F85" s="122"/>
      <c r="G85" s="123"/>
      <c r="H85" s="129"/>
      <c r="I85" s="12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63">
        <f>SUM(H85:Q85)</f>
        <v>0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</row>
    <row r="86" spans="1:71" s="4" customFormat="1" ht="33.75" customHeight="1" hidden="1">
      <c r="A86" s="5"/>
      <c r="B86" s="5"/>
      <c r="C86" s="125"/>
      <c r="D86" s="128"/>
      <c r="E86" s="49"/>
      <c r="F86" s="122"/>
      <c r="G86" s="123"/>
      <c r="H86" s="123"/>
      <c r="I86" s="123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63">
        <f>SUM(H86:Q86)</f>
        <v>0</v>
      </c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</row>
    <row r="87" spans="1:71" ht="11.25">
      <c r="A87" s="92"/>
      <c r="B87" s="92"/>
      <c r="C87" s="77" t="s">
        <v>0</v>
      </c>
      <c r="D87" s="78"/>
      <c r="E87" s="93"/>
      <c r="F87" s="79">
        <f>SUM(F84:F85)</f>
        <v>0</v>
      </c>
      <c r="G87" s="79">
        <f>SUM(G84:G86)</f>
        <v>0</v>
      </c>
      <c r="H87" s="79">
        <f aca="true" t="shared" si="5" ref="H87:Q87">SUM(H84:H85)</f>
        <v>80</v>
      </c>
      <c r="I87" s="79">
        <f>SUM(I84:I86)</f>
        <v>80</v>
      </c>
      <c r="J87" s="79">
        <f t="shared" si="5"/>
        <v>80</v>
      </c>
      <c r="K87" s="79">
        <f t="shared" si="5"/>
        <v>80</v>
      </c>
      <c r="L87" s="79">
        <f t="shared" si="5"/>
        <v>80</v>
      </c>
      <c r="M87" s="79">
        <f t="shared" si="5"/>
        <v>80</v>
      </c>
      <c r="N87" s="79">
        <f t="shared" si="5"/>
        <v>0</v>
      </c>
      <c r="O87" s="79">
        <f t="shared" si="5"/>
        <v>0</v>
      </c>
      <c r="P87" s="79">
        <f t="shared" si="5"/>
        <v>0</v>
      </c>
      <c r="Q87" s="79">
        <f t="shared" si="5"/>
        <v>0</v>
      </c>
      <c r="R87" s="79">
        <v>80</v>
      </c>
      <c r="S87" s="79">
        <f>SUM(S84:S86)</f>
        <v>80</v>
      </c>
      <c r="T87" s="63">
        <f>SUM(H87:S87)</f>
        <v>640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</row>
    <row r="88" spans="1:71" s="4" customFormat="1" ht="11.25">
      <c r="A88" s="112"/>
      <c r="B88" s="13"/>
      <c r="C88" s="17"/>
      <c r="D88" s="96"/>
      <c r="E88" s="97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9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</row>
    <row r="89" spans="1:72" s="5" customFormat="1" ht="11.25">
      <c r="A89" s="112"/>
      <c r="B89" s="13"/>
      <c r="C89" s="13"/>
      <c r="D89" s="13"/>
      <c r="E89" s="13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21"/>
    </row>
    <row r="90" spans="1:71" ht="11.25">
      <c r="A90" s="130" t="s">
        <v>52</v>
      </c>
      <c r="B90" s="130" t="s">
        <v>53</v>
      </c>
      <c r="C90" s="205" t="s">
        <v>211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</row>
    <row r="91" spans="1:71" s="4" customFormat="1" ht="81" customHeight="1">
      <c r="A91" s="6" t="s">
        <v>18</v>
      </c>
      <c r="B91" s="6" t="s">
        <v>19</v>
      </c>
      <c r="C91" s="125" t="s">
        <v>212</v>
      </c>
      <c r="D91" s="89" t="s">
        <v>214</v>
      </c>
      <c r="E91" s="50" t="s">
        <v>213</v>
      </c>
      <c r="F91" s="131"/>
      <c r="G91" s="132"/>
      <c r="H91" s="133">
        <v>2000</v>
      </c>
      <c r="I91" s="133">
        <v>2000</v>
      </c>
      <c r="J91" s="39">
        <v>2000</v>
      </c>
      <c r="K91" s="39">
        <v>2000</v>
      </c>
      <c r="L91" s="39">
        <v>2000</v>
      </c>
      <c r="M91" s="39">
        <v>2000</v>
      </c>
      <c r="N91" s="39"/>
      <c r="O91" s="39">
        <v>0</v>
      </c>
      <c r="P91" s="39">
        <v>0</v>
      </c>
      <c r="Q91" s="39"/>
      <c r="R91" s="39">
        <v>2000</v>
      </c>
      <c r="S91" s="39">
        <v>2000</v>
      </c>
      <c r="T91" s="63">
        <f>SUM(H91:S91)</f>
        <v>16000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</row>
    <row r="92" spans="1:71" s="4" customFormat="1" ht="44.25" customHeight="1">
      <c r="A92" s="6"/>
      <c r="B92" s="6"/>
      <c r="C92" s="134" t="s">
        <v>229</v>
      </c>
      <c r="D92" s="89" t="s">
        <v>231</v>
      </c>
      <c r="E92" s="50" t="s">
        <v>230</v>
      </c>
      <c r="F92" s="135"/>
      <c r="G92" s="136"/>
      <c r="H92" s="136">
        <v>0</v>
      </c>
      <c r="I92" s="136">
        <v>0</v>
      </c>
      <c r="J92" s="137">
        <v>0</v>
      </c>
      <c r="K92" s="39">
        <v>0</v>
      </c>
      <c r="L92" s="39">
        <v>216</v>
      </c>
      <c r="M92" s="39">
        <v>0</v>
      </c>
      <c r="N92" s="39"/>
      <c r="O92" s="39"/>
      <c r="P92" s="39"/>
      <c r="Q92" s="39"/>
      <c r="R92" s="39">
        <v>0</v>
      </c>
      <c r="S92" s="39" t="s">
        <v>279</v>
      </c>
      <c r="T92" s="63">
        <f>SUM(H92:Q92)</f>
        <v>216</v>
      </c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</row>
    <row r="93" spans="1:71" ht="11.25">
      <c r="A93" s="92"/>
      <c r="B93" s="92"/>
      <c r="C93" s="77" t="s">
        <v>0</v>
      </c>
      <c r="D93" s="78"/>
      <c r="E93" s="68"/>
      <c r="F93" s="138">
        <f>SUM(F91:F91)</f>
        <v>0</v>
      </c>
      <c r="G93" s="138">
        <f aca="true" t="shared" si="6" ref="G93:Q93">SUM(G91:G91)</f>
        <v>0</v>
      </c>
      <c r="H93" s="138">
        <f t="shared" si="6"/>
        <v>2000</v>
      </c>
      <c r="I93" s="138">
        <f>SUM(I91:I92)</f>
        <v>2000</v>
      </c>
      <c r="J93" s="138">
        <f t="shared" si="6"/>
        <v>2000</v>
      </c>
      <c r="K93" s="138">
        <f t="shared" si="6"/>
        <v>2000</v>
      </c>
      <c r="L93" s="138">
        <f>SUM(L91:L92)</f>
        <v>2216</v>
      </c>
      <c r="M93" s="138">
        <f t="shared" si="6"/>
        <v>2000</v>
      </c>
      <c r="N93" s="138">
        <f t="shared" si="6"/>
        <v>0</v>
      </c>
      <c r="O93" s="138">
        <f t="shared" si="6"/>
        <v>0</v>
      </c>
      <c r="P93" s="138">
        <f t="shared" si="6"/>
        <v>0</v>
      </c>
      <c r="Q93" s="138">
        <f t="shared" si="6"/>
        <v>0</v>
      </c>
      <c r="R93" s="138">
        <f>SUM(R91:R92)</f>
        <v>2000</v>
      </c>
      <c r="S93" s="138">
        <f>SUM(S91:S92)</f>
        <v>2000</v>
      </c>
      <c r="T93" s="63">
        <f>SUM(H93:S93)</f>
        <v>16216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</row>
    <row r="94" spans="1:71" s="4" customFormat="1" ht="11.25">
      <c r="A94" s="112"/>
      <c r="B94" s="13"/>
      <c r="C94" s="17"/>
      <c r="D94" s="96"/>
      <c r="E94" s="14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99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</row>
    <row r="95" spans="1:71" ht="11.25">
      <c r="A95" s="140"/>
      <c r="B95" s="141"/>
      <c r="C95" s="17"/>
      <c r="D95" s="96"/>
      <c r="E95" s="14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99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</row>
    <row r="96" spans="1:71" ht="11.25">
      <c r="A96" s="92"/>
      <c r="B96" s="92"/>
      <c r="C96" s="205" t="s">
        <v>7</v>
      </c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</row>
    <row r="97" spans="1:20" s="4" customFormat="1" ht="22.5">
      <c r="A97" s="142" t="s">
        <v>6</v>
      </c>
      <c r="B97" s="142"/>
      <c r="C97" s="42" t="s">
        <v>176</v>
      </c>
      <c r="D97" s="89" t="s">
        <v>177</v>
      </c>
      <c r="E97" s="44" t="s">
        <v>254</v>
      </c>
      <c r="F97" s="54"/>
      <c r="G97" s="39"/>
      <c r="H97" s="39">
        <v>0</v>
      </c>
      <c r="I97" s="39">
        <v>6912.8</v>
      </c>
      <c r="J97" s="39">
        <v>8472.8</v>
      </c>
      <c r="K97" s="39">
        <v>8741.2</v>
      </c>
      <c r="L97" s="39">
        <v>10127.6</v>
      </c>
      <c r="M97" s="39">
        <v>9492</v>
      </c>
      <c r="N97" s="39"/>
      <c r="O97" s="39"/>
      <c r="P97" s="39"/>
      <c r="Q97" s="39"/>
      <c r="R97" s="39">
        <v>10030</v>
      </c>
      <c r="S97" s="39">
        <v>8789.6</v>
      </c>
      <c r="T97" s="63">
        <f>SUM(I97:S97)</f>
        <v>62566</v>
      </c>
    </row>
    <row r="98" spans="1:20" ht="11.25">
      <c r="A98" s="130" t="s">
        <v>18</v>
      </c>
      <c r="B98" s="130" t="s">
        <v>19</v>
      </c>
      <c r="C98" s="77" t="s">
        <v>0</v>
      </c>
      <c r="D98" s="78"/>
      <c r="E98" s="68"/>
      <c r="F98" s="79">
        <f>SUM(F97)</f>
        <v>0</v>
      </c>
      <c r="G98" s="79">
        <f>SUM(G97)</f>
        <v>0</v>
      </c>
      <c r="H98" s="79">
        <f>SUM(H97)</f>
        <v>0</v>
      </c>
      <c r="I98" s="79">
        <f>SUM(I97)</f>
        <v>6912.8</v>
      </c>
      <c r="J98" s="79">
        <f aca="true" t="shared" si="7" ref="J98:Q98">SUM(J97)</f>
        <v>8472.8</v>
      </c>
      <c r="K98" s="79">
        <f>SUM(K97)</f>
        <v>8741.2</v>
      </c>
      <c r="L98" s="79">
        <f>SUM(L97)</f>
        <v>10127.6</v>
      </c>
      <c r="M98" s="79">
        <f t="shared" si="7"/>
        <v>9492</v>
      </c>
      <c r="N98" s="79">
        <f t="shared" si="7"/>
        <v>0</v>
      </c>
      <c r="O98" s="79">
        <f t="shared" si="7"/>
        <v>0</v>
      </c>
      <c r="P98" s="79">
        <f t="shared" si="7"/>
        <v>0</v>
      </c>
      <c r="Q98" s="79">
        <f t="shared" si="7"/>
        <v>0</v>
      </c>
      <c r="R98" s="79">
        <v>10030</v>
      </c>
      <c r="S98" s="79">
        <f>SUM(S97)</f>
        <v>8789.6</v>
      </c>
      <c r="T98" s="63">
        <f>SUM(I98:S98)</f>
        <v>62566</v>
      </c>
    </row>
    <row r="99" spans="1:20" s="4" customFormat="1" ht="11.25">
      <c r="A99" s="143"/>
      <c r="B99" s="14"/>
      <c r="C99" s="17"/>
      <c r="D99" s="96"/>
      <c r="E99" s="14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9"/>
    </row>
    <row r="100" spans="1:110" s="6" customFormat="1" ht="11.25" customHeight="1">
      <c r="A100" s="143"/>
      <c r="B100" s="14"/>
      <c r="C100" s="14"/>
      <c r="D100" s="14"/>
      <c r="E100" s="14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</row>
    <row r="101" spans="1:110" ht="11.25">
      <c r="A101" s="92"/>
      <c r="B101" s="92"/>
      <c r="C101" s="206" t="s">
        <v>8</v>
      </c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</row>
    <row r="102" spans="1:110" ht="69" customHeight="1">
      <c r="A102" s="144"/>
      <c r="B102" s="144"/>
      <c r="C102" s="72" t="s">
        <v>219</v>
      </c>
      <c r="D102" s="89" t="s">
        <v>220</v>
      </c>
      <c r="E102" s="44" t="s">
        <v>221</v>
      </c>
      <c r="F102" s="74"/>
      <c r="G102" s="86"/>
      <c r="H102" s="39">
        <v>0</v>
      </c>
      <c r="I102" s="39">
        <v>0</v>
      </c>
      <c r="J102" s="45">
        <v>202.4</v>
      </c>
      <c r="K102" s="45">
        <v>139.15</v>
      </c>
      <c r="L102" s="45">
        <v>164.45</v>
      </c>
      <c r="M102" s="39">
        <v>0</v>
      </c>
      <c r="N102" s="39"/>
      <c r="O102" s="39"/>
      <c r="P102" s="39"/>
      <c r="Q102" s="39"/>
      <c r="R102" s="39">
        <v>482.81</v>
      </c>
      <c r="S102" s="39">
        <v>325.95</v>
      </c>
      <c r="T102" s="63">
        <f>SUM(H102:S102)</f>
        <v>1314.76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</row>
    <row r="103" spans="1:20" ht="11.25">
      <c r="A103" s="130" t="s">
        <v>18</v>
      </c>
      <c r="B103" s="130" t="s">
        <v>19</v>
      </c>
      <c r="C103" s="77" t="s">
        <v>0</v>
      </c>
      <c r="D103" s="78"/>
      <c r="E103" s="68"/>
      <c r="F103" s="79">
        <f>F102</f>
        <v>0</v>
      </c>
      <c r="G103" s="79">
        <f aca="true" t="shared" si="8" ref="G103:Q103">G102</f>
        <v>0</v>
      </c>
      <c r="H103" s="79">
        <f t="shared" si="8"/>
        <v>0</v>
      </c>
      <c r="I103" s="79">
        <f t="shared" si="8"/>
        <v>0</v>
      </c>
      <c r="J103" s="79">
        <f t="shared" si="8"/>
        <v>202.4</v>
      </c>
      <c r="K103" s="79">
        <f t="shared" si="8"/>
        <v>139.15</v>
      </c>
      <c r="L103" s="79">
        <f t="shared" si="8"/>
        <v>164.45</v>
      </c>
      <c r="M103" s="79">
        <f t="shared" si="8"/>
        <v>0</v>
      </c>
      <c r="N103" s="79">
        <f t="shared" si="8"/>
        <v>0</v>
      </c>
      <c r="O103" s="79">
        <f t="shared" si="8"/>
        <v>0</v>
      </c>
      <c r="P103" s="79">
        <f t="shared" si="8"/>
        <v>0</v>
      </c>
      <c r="Q103" s="79">
        <f t="shared" si="8"/>
        <v>0</v>
      </c>
      <c r="R103" s="79">
        <v>482.81</v>
      </c>
      <c r="S103" s="79">
        <f>SUM(S102)</f>
        <v>325.95</v>
      </c>
      <c r="T103" s="63">
        <f>SUM(H103:S103)</f>
        <v>1314.76</v>
      </c>
    </row>
    <row r="104" spans="1:20" s="4" customFormat="1" ht="11.25">
      <c r="A104" s="102"/>
      <c r="B104" s="102"/>
      <c r="C104" s="145"/>
      <c r="D104" s="146"/>
      <c r="E104" s="147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9"/>
    </row>
    <row r="105" spans="1:110" s="27" customFormat="1" ht="11.25" customHeight="1">
      <c r="A105" s="144"/>
      <c r="B105" s="144"/>
      <c r="C105" s="207" t="s">
        <v>198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</row>
    <row r="106" spans="1:110" ht="56.25" customHeight="1">
      <c r="A106" s="144"/>
      <c r="B106" s="144"/>
      <c r="C106" s="150" t="s">
        <v>202</v>
      </c>
      <c r="D106" s="151" t="s">
        <v>203</v>
      </c>
      <c r="E106" s="44" t="s">
        <v>204</v>
      </c>
      <c r="F106" s="122"/>
      <c r="G106" s="123"/>
      <c r="H106" s="45">
        <v>3000</v>
      </c>
      <c r="I106" s="45">
        <v>3000</v>
      </c>
      <c r="J106" s="39">
        <v>3000</v>
      </c>
      <c r="K106" s="45">
        <v>0</v>
      </c>
      <c r="L106" s="45">
        <v>0</v>
      </c>
      <c r="M106" s="45">
        <v>0</v>
      </c>
      <c r="N106" s="45"/>
      <c r="O106" s="45"/>
      <c r="P106" s="45"/>
      <c r="Q106" s="45"/>
      <c r="R106" s="45">
        <v>0</v>
      </c>
      <c r="S106" s="45">
        <v>0</v>
      </c>
      <c r="T106" s="76">
        <f>SUM(H106:Q106)</f>
        <v>9000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</row>
    <row r="107" spans="1:110" ht="56.25" customHeight="1">
      <c r="A107" s="144"/>
      <c r="B107" s="144"/>
      <c r="C107" s="64" t="s">
        <v>205</v>
      </c>
      <c r="D107" s="151" t="s">
        <v>206</v>
      </c>
      <c r="E107" s="44" t="s">
        <v>209</v>
      </c>
      <c r="F107" s="122"/>
      <c r="G107" s="123"/>
      <c r="H107" s="45">
        <v>3183.95</v>
      </c>
      <c r="I107" s="45">
        <v>3183.95</v>
      </c>
      <c r="J107" s="39">
        <v>3183.95</v>
      </c>
      <c r="K107" s="45">
        <v>0</v>
      </c>
      <c r="L107" s="45">
        <v>0</v>
      </c>
      <c r="M107" s="45">
        <v>0</v>
      </c>
      <c r="N107" s="45"/>
      <c r="O107" s="45"/>
      <c r="P107" s="45"/>
      <c r="Q107" s="45"/>
      <c r="R107" s="197" t="s">
        <v>279</v>
      </c>
      <c r="S107" s="45">
        <v>0</v>
      </c>
      <c r="T107" s="76">
        <f>SUM(H107:Q107)</f>
        <v>9551.849999999999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</row>
    <row r="108" spans="1:110" ht="56.25" customHeight="1">
      <c r="A108" s="144"/>
      <c r="B108" s="144"/>
      <c r="C108" s="64" t="s">
        <v>207</v>
      </c>
      <c r="D108" s="151" t="s">
        <v>208</v>
      </c>
      <c r="E108" s="44" t="s">
        <v>210</v>
      </c>
      <c r="F108" s="122"/>
      <c r="G108" s="123"/>
      <c r="H108" s="45">
        <v>1400</v>
      </c>
      <c r="I108" s="45">
        <v>1400</v>
      </c>
      <c r="J108" s="39">
        <v>1400</v>
      </c>
      <c r="K108" s="45">
        <v>1400</v>
      </c>
      <c r="L108" s="45">
        <v>1400</v>
      </c>
      <c r="M108" s="45">
        <v>1400</v>
      </c>
      <c r="N108" s="45"/>
      <c r="O108" s="45"/>
      <c r="P108" s="45"/>
      <c r="Q108" s="45"/>
      <c r="R108" s="45">
        <v>1400</v>
      </c>
      <c r="S108" s="45">
        <v>1400</v>
      </c>
      <c r="T108" s="76">
        <f>SUM(H108:S108)</f>
        <v>11200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</row>
    <row r="109" spans="1:110" ht="11.25">
      <c r="A109" s="152" t="s">
        <v>16</v>
      </c>
      <c r="B109" s="5" t="s">
        <v>15</v>
      </c>
      <c r="C109" s="77" t="s">
        <v>0</v>
      </c>
      <c r="D109" s="78"/>
      <c r="E109" s="68"/>
      <c r="F109" s="79">
        <f>F106</f>
        <v>0</v>
      </c>
      <c r="G109" s="79">
        <f>G106</f>
        <v>0</v>
      </c>
      <c r="H109" s="79">
        <f aca="true" t="shared" si="9" ref="H109:Q109">SUM(H106:H108)</f>
        <v>7583.95</v>
      </c>
      <c r="I109" s="79">
        <f t="shared" si="9"/>
        <v>7583.95</v>
      </c>
      <c r="J109" s="79">
        <f t="shared" si="9"/>
        <v>7583.95</v>
      </c>
      <c r="K109" s="79">
        <f t="shared" si="9"/>
        <v>1400</v>
      </c>
      <c r="L109" s="79">
        <f t="shared" si="9"/>
        <v>1400</v>
      </c>
      <c r="M109" s="79">
        <f t="shared" si="9"/>
        <v>1400</v>
      </c>
      <c r="N109" s="79">
        <f t="shared" si="9"/>
        <v>0</v>
      </c>
      <c r="O109" s="79">
        <f t="shared" si="9"/>
        <v>0</v>
      </c>
      <c r="P109" s="79">
        <f t="shared" si="9"/>
        <v>0</v>
      </c>
      <c r="Q109" s="79">
        <f t="shared" si="9"/>
        <v>0</v>
      </c>
      <c r="R109" s="79">
        <v>1400</v>
      </c>
      <c r="S109" s="79">
        <f>SUM(S106:S108)</f>
        <v>1400</v>
      </c>
      <c r="T109" s="79">
        <f>SUM(H109:S109)</f>
        <v>29751.85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</row>
    <row r="110" spans="1:110" s="5" customFormat="1" ht="11.25">
      <c r="A110" s="112"/>
      <c r="B110" s="13"/>
      <c r="C110" s="13"/>
      <c r="D110" s="13"/>
      <c r="E110" s="13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</row>
    <row r="111" spans="1:110" ht="11.25">
      <c r="A111" s="92"/>
      <c r="B111" s="92"/>
      <c r="C111" s="205" t="s">
        <v>9</v>
      </c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</row>
    <row r="112" spans="1:110" ht="60.75" customHeight="1">
      <c r="A112" s="153"/>
      <c r="B112" s="153"/>
      <c r="C112" s="42" t="s">
        <v>178</v>
      </c>
      <c r="D112" s="89" t="s">
        <v>179</v>
      </c>
      <c r="E112" s="44" t="s">
        <v>180</v>
      </c>
      <c r="F112" s="74"/>
      <c r="G112" s="86"/>
      <c r="H112" s="39">
        <v>3450</v>
      </c>
      <c r="I112" s="39">
        <v>3450</v>
      </c>
      <c r="J112" s="39">
        <v>3450</v>
      </c>
      <c r="K112" s="39">
        <v>0</v>
      </c>
      <c r="L112" s="39">
        <v>0</v>
      </c>
      <c r="M112" s="39">
        <v>0</v>
      </c>
      <c r="N112" s="39"/>
      <c r="O112" s="39"/>
      <c r="P112" s="39"/>
      <c r="Q112" s="39"/>
      <c r="R112" s="39" t="s">
        <v>279</v>
      </c>
      <c r="S112" s="39" t="s">
        <v>279</v>
      </c>
      <c r="T112" s="63">
        <f>SUM(F112:Q112)</f>
        <v>10350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</row>
    <row r="113" spans="1:110" ht="60.75" customHeight="1">
      <c r="A113" s="153"/>
      <c r="B113" s="153"/>
      <c r="C113" s="42" t="s">
        <v>271</v>
      </c>
      <c r="D113" s="89" t="s">
        <v>270</v>
      </c>
      <c r="E113" s="44" t="s">
        <v>180</v>
      </c>
      <c r="F113" s="74"/>
      <c r="G113" s="86"/>
      <c r="H113" s="39">
        <v>0</v>
      </c>
      <c r="I113" s="39">
        <v>0</v>
      </c>
      <c r="J113" s="39">
        <v>0</v>
      </c>
      <c r="K113" s="39">
        <v>1850</v>
      </c>
      <c r="L113" s="39">
        <v>1850</v>
      </c>
      <c r="M113" s="39">
        <v>1850</v>
      </c>
      <c r="N113" s="39"/>
      <c r="O113" s="39"/>
      <c r="P113" s="39"/>
      <c r="Q113" s="39"/>
      <c r="R113" s="39">
        <v>1850</v>
      </c>
      <c r="S113" s="39">
        <v>1850</v>
      </c>
      <c r="T113" s="63">
        <f>SUM(K113:S113)</f>
        <v>9250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</row>
    <row r="114" spans="1:110" ht="60.75" customHeight="1">
      <c r="A114" s="153"/>
      <c r="B114" s="153"/>
      <c r="C114" s="42" t="s">
        <v>295</v>
      </c>
      <c r="D114" s="89" t="s">
        <v>294</v>
      </c>
      <c r="E114" s="44" t="s">
        <v>296</v>
      </c>
      <c r="F114" s="74"/>
      <c r="G114" s="86"/>
      <c r="H114" s="39" t="s">
        <v>279</v>
      </c>
      <c r="I114" s="39" t="s">
        <v>279</v>
      </c>
      <c r="J114" s="39" t="s">
        <v>279</v>
      </c>
      <c r="K114" s="39" t="s">
        <v>279</v>
      </c>
      <c r="L114" s="39" t="s">
        <v>279</v>
      </c>
      <c r="M114" s="39" t="s">
        <v>279</v>
      </c>
      <c r="N114" s="39"/>
      <c r="O114" s="39"/>
      <c r="P114" s="39"/>
      <c r="Q114" s="39"/>
      <c r="R114" s="39">
        <v>10000</v>
      </c>
      <c r="S114" s="39">
        <v>10000</v>
      </c>
      <c r="T114" s="63">
        <f>SUM(R114:S114)</f>
        <v>20000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</row>
    <row r="115" spans="1:110" ht="11.25">
      <c r="A115" s="153"/>
      <c r="B115" s="153"/>
      <c r="C115" s="77" t="s">
        <v>0</v>
      </c>
      <c r="D115" s="78"/>
      <c r="E115" s="68"/>
      <c r="F115" s="79">
        <f>SUM(F112:F112)</f>
        <v>0</v>
      </c>
      <c r="G115" s="79">
        <f>SUM(G112:G112)</f>
        <v>0</v>
      </c>
      <c r="H115" s="79">
        <v>3450</v>
      </c>
      <c r="I115" s="79">
        <f aca="true" t="shared" si="10" ref="I115:Q115">SUM(I112:I113)</f>
        <v>3450</v>
      </c>
      <c r="J115" s="79">
        <f t="shared" si="10"/>
        <v>3450</v>
      </c>
      <c r="K115" s="79">
        <f t="shared" si="10"/>
        <v>1850</v>
      </c>
      <c r="L115" s="79">
        <f t="shared" si="10"/>
        <v>1850</v>
      </c>
      <c r="M115" s="79">
        <f t="shared" si="10"/>
        <v>1850</v>
      </c>
      <c r="N115" s="79">
        <f t="shared" si="10"/>
        <v>0</v>
      </c>
      <c r="O115" s="79">
        <f t="shared" si="10"/>
        <v>0</v>
      </c>
      <c r="P115" s="79">
        <f t="shared" si="10"/>
        <v>0</v>
      </c>
      <c r="Q115" s="79">
        <f t="shared" si="10"/>
        <v>0</v>
      </c>
      <c r="R115" s="79">
        <f>SUM(R112:R114)</f>
        <v>11850</v>
      </c>
      <c r="S115" s="79">
        <f>SUM(S112:S114)</f>
        <v>11850</v>
      </c>
      <c r="T115" s="79">
        <f>SUM(H115:S115)</f>
        <v>39600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</row>
    <row r="116" spans="1:110" s="5" customFormat="1" ht="11.25">
      <c r="A116" s="112"/>
      <c r="B116" s="13"/>
      <c r="C116" s="13"/>
      <c r="D116" s="13"/>
      <c r="E116" s="13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</row>
    <row r="117" spans="1:20" ht="11.25">
      <c r="A117" s="92"/>
      <c r="B117" s="92"/>
      <c r="C117" s="202" t="s">
        <v>57</v>
      </c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4"/>
    </row>
    <row r="118" spans="1:20" ht="22.5">
      <c r="A118" s="92"/>
      <c r="B118" s="92"/>
      <c r="C118" s="48" t="s">
        <v>187</v>
      </c>
      <c r="D118" s="43" t="s">
        <v>189</v>
      </c>
      <c r="E118" s="50" t="s">
        <v>188</v>
      </c>
      <c r="F118" s="113"/>
      <c r="G118" s="65"/>
      <c r="H118" s="41">
        <v>2429.74</v>
      </c>
      <c r="I118" s="41">
        <v>2429.74</v>
      </c>
      <c r="J118" s="46">
        <v>2429.74</v>
      </c>
      <c r="K118" s="41">
        <v>2429.74</v>
      </c>
      <c r="L118" s="41">
        <v>2429.74</v>
      </c>
      <c r="M118" s="41">
        <v>2429.74</v>
      </c>
      <c r="N118" s="41"/>
      <c r="O118" s="41"/>
      <c r="P118" s="41"/>
      <c r="Q118" s="41"/>
      <c r="R118" s="41">
        <v>2429.74</v>
      </c>
      <c r="S118" s="41">
        <v>2429.74</v>
      </c>
      <c r="T118" s="63">
        <f>SUM(H118:S118)</f>
        <v>19437.92</v>
      </c>
    </row>
    <row r="119" spans="1:20" s="4" customFormat="1" ht="85.5" customHeight="1" hidden="1">
      <c r="A119" s="5"/>
      <c r="B119" s="5"/>
      <c r="C119" s="88" t="s">
        <v>232</v>
      </c>
      <c r="D119" s="62" t="s">
        <v>242</v>
      </c>
      <c r="E119" s="50" t="s">
        <v>233</v>
      </c>
      <c r="F119" s="117"/>
      <c r="G119" s="41"/>
      <c r="H119" s="41">
        <v>0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63">
        <f>SUM(F119:Q119)</f>
        <v>0</v>
      </c>
    </row>
    <row r="120" spans="1:20" s="4" customFormat="1" ht="43.5" customHeight="1">
      <c r="A120" s="5"/>
      <c r="B120" s="5"/>
      <c r="C120" s="88" t="s">
        <v>239</v>
      </c>
      <c r="D120" s="154" t="s">
        <v>240</v>
      </c>
      <c r="E120" s="50" t="s">
        <v>241</v>
      </c>
      <c r="F120" s="117"/>
      <c r="G120" s="41"/>
      <c r="H120" s="41">
        <v>0</v>
      </c>
      <c r="I120" s="41">
        <v>0</v>
      </c>
      <c r="J120" s="41">
        <v>3000</v>
      </c>
      <c r="K120" s="41">
        <v>0</v>
      </c>
      <c r="L120" s="41">
        <v>0</v>
      </c>
      <c r="M120" s="41">
        <v>0</v>
      </c>
      <c r="N120" s="41"/>
      <c r="O120" s="41"/>
      <c r="P120" s="41"/>
      <c r="Q120" s="41"/>
      <c r="R120" s="41">
        <v>0</v>
      </c>
      <c r="S120" s="41" t="s">
        <v>279</v>
      </c>
      <c r="T120" s="63">
        <f>SUM(F120:Q120)</f>
        <v>3000</v>
      </c>
    </row>
    <row r="121" spans="1:20" s="4" customFormat="1" ht="43.5" customHeight="1">
      <c r="A121" s="5"/>
      <c r="B121" s="5"/>
      <c r="C121" s="88" t="s">
        <v>286</v>
      </c>
      <c r="D121" s="44" t="s">
        <v>278</v>
      </c>
      <c r="E121" s="50" t="s">
        <v>280</v>
      </c>
      <c r="F121" s="117"/>
      <c r="G121" s="41"/>
      <c r="H121" s="41" t="s">
        <v>279</v>
      </c>
      <c r="I121" s="41" t="s">
        <v>279</v>
      </c>
      <c r="J121" s="41" t="s">
        <v>279</v>
      </c>
      <c r="K121" s="41" t="s">
        <v>279</v>
      </c>
      <c r="L121" s="41" t="s">
        <v>279</v>
      </c>
      <c r="M121" s="41" t="s">
        <v>279</v>
      </c>
      <c r="N121" s="41"/>
      <c r="O121" s="41"/>
      <c r="P121" s="41"/>
      <c r="Q121" s="41"/>
      <c r="R121" s="41">
        <v>9500</v>
      </c>
      <c r="S121" s="41">
        <v>10520</v>
      </c>
      <c r="T121" s="63">
        <f>SUM(R121:S121)</f>
        <v>20020</v>
      </c>
    </row>
    <row r="122" spans="1:20" s="4" customFormat="1" ht="43.5" customHeight="1">
      <c r="A122" s="5"/>
      <c r="B122" s="5"/>
      <c r="C122" s="48" t="s">
        <v>297</v>
      </c>
      <c r="D122" s="43" t="s">
        <v>293</v>
      </c>
      <c r="E122" s="50" t="s">
        <v>292</v>
      </c>
      <c r="F122" s="131"/>
      <c r="G122" s="155"/>
      <c r="H122" s="41" t="s">
        <v>279</v>
      </c>
      <c r="I122" s="41" t="s">
        <v>279</v>
      </c>
      <c r="J122" s="41" t="s">
        <v>279</v>
      </c>
      <c r="K122" s="41" t="s">
        <v>279</v>
      </c>
      <c r="L122" s="41" t="s">
        <v>279</v>
      </c>
      <c r="M122" s="41" t="s">
        <v>279</v>
      </c>
      <c r="N122" s="41"/>
      <c r="O122" s="41"/>
      <c r="P122" s="41"/>
      <c r="Q122" s="41"/>
      <c r="R122" s="41">
        <v>3000</v>
      </c>
      <c r="S122" s="41">
        <v>3000</v>
      </c>
      <c r="T122" s="63">
        <f>SUM(R122:S122)</f>
        <v>6000</v>
      </c>
    </row>
    <row r="123" spans="1:20" s="4" customFormat="1" ht="21" customHeight="1">
      <c r="A123" s="5"/>
      <c r="B123" s="5"/>
      <c r="C123" s="77" t="s">
        <v>0</v>
      </c>
      <c r="D123" s="78"/>
      <c r="E123" s="68"/>
      <c r="F123" s="79">
        <f>SUM(F118:F119)</f>
        <v>0</v>
      </c>
      <c r="G123" s="79">
        <f>SUM(G118:G119)</f>
        <v>0</v>
      </c>
      <c r="H123" s="79">
        <f aca="true" t="shared" si="11" ref="H123:Q123">SUM(H118:H120)</f>
        <v>2429.74</v>
      </c>
      <c r="I123" s="79">
        <f t="shared" si="11"/>
        <v>2429.74</v>
      </c>
      <c r="J123" s="79">
        <f t="shared" si="11"/>
        <v>5429.74</v>
      </c>
      <c r="K123" s="79">
        <f t="shared" si="11"/>
        <v>2429.74</v>
      </c>
      <c r="L123" s="79">
        <f t="shared" si="11"/>
        <v>2429.74</v>
      </c>
      <c r="M123" s="79">
        <f t="shared" si="11"/>
        <v>2429.74</v>
      </c>
      <c r="N123" s="79">
        <f t="shared" si="11"/>
        <v>0</v>
      </c>
      <c r="O123" s="79">
        <f t="shared" si="11"/>
        <v>0</v>
      </c>
      <c r="P123" s="79">
        <f t="shared" si="11"/>
        <v>0</v>
      </c>
      <c r="Q123" s="79">
        <f t="shared" si="11"/>
        <v>0</v>
      </c>
      <c r="R123" s="79">
        <f>SUM(R118:R122)</f>
        <v>14929.74</v>
      </c>
      <c r="S123" s="79">
        <f>SUM(S118:S122)</f>
        <v>15949.74</v>
      </c>
      <c r="T123" s="79">
        <f>SUM(H123:S123)</f>
        <v>48457.92</v>
      </c>
    </row>
    <row r="124" spans="1:20" ht="11.25">
      <c r="A124" s="92"/>
      <c r="B124" s="92"/>
      <c r="C124" s="17"/>
      <c r="D124" s="96"/>
      <c r="E124" s="14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156"/>
    </row>
    <row r="125" spans="1:20" s="4" customFormat="1" ht="11.25">
      <c r="A125" s="112"/>
      <c r="B125" s="13"/>
      <c r="C125" s="13"/>
      <c r="D125" s="13"/>
      <c r="E125" s="13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3"/>
    </row>
    <row r="126" spans="1:20" s="13" customFormat="1" ht="11.25">
      <c r="A126" s="112"/>
      <c r="C126" s="202" t="s">
        <v>49</v>
      </c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4"/>
    </row>
    <row r="127" spans="1:20" ht="49.5" customHeight="1">
      <c r="A127" s="92"/>
      <c r="B127" s="92"/>
      <c r="C127" s="72" t="s">
        <v>190</v>
      </c>
      <c r="D127" s="44" t="s">
        <v>191</v>
      </c>
      <c r="E127" s="73" t="s">
        <v>192</v>
      </c>
      <c r="F127" s="74"/>
      <c r="G127" s="74"/>
      <c r="H127" s="54">
        <v>122.47</v>
      </c>
      <c r="I127" s="54">
        <v>80.49</v>
      </c>
      <c r="J127" s="47">
        <v>157.31</v>
      </c>
      <c r="K127" s="54">
        <v>274.28</v>
      </c>
      <c r="L127" s="54">
        <v>263.19</v>
      </c>
      <c r="M127" s="54">
        <v>315.96</v>
      </c>
      <c r="N127" s="54"/>
      <c r="O127" s="75"/>
      <c r="P127" s="75"/>
      <c r="Q127" s="75"/>
      <c r="R127" s="75">
        <v>276.55</v>
      </c>
      <c r="S127" s="47">
        <v>329.32</v>
      </c>
      <c r="T127" s="76">
        <f>SUM(H127:S127)</f>
        <v>1819.57</v>
      </c>
    </row>
    <row r="128" spans="1:20" s="4" customFormat="1" ht="19.5" customHeight="1">
      <c r="A128" s="5"/>
      <c r="B128" s="5"/>
      <c r="C128" s="77" t="s">
        <v>0</v>
      </c>
      <c r="D128" s="78"/>
      <c r="E128" s="68"/>
      <c r="F128" s="79">
        <f>F127</f>
        <v>0</v>
      </c>
      <c r="G128" s="79">
        <f aca="true" t="shared" si="12" ref="G128:T128">G127</f>
        <v>0</v>
      </c>
      <c r="H128" s="79">
        <f t="shared" si="12"/>
        <v>122.47</v>
      </c>
      <c r="I128" s="79">
        <f t="shared" si="12"/>
        <v>80.49</v>
      </c>
      <c r="J128" s="79">
        <f t="shared" si="12"/>
        <v>157.31</v>
      </c>
      <c r="K128" s="79">
        <f t="shared" si="12"/>
        <v>274.28</v>
      </c>
      <c r="L128" s="79">
        <f t="shared" si="12"/>
        <v>263.19</v>
      </c>
      <c r="M128" s="79">
        <f t="shared" si="12"/>
        <v>315.96</v>
      </c>
      <c r="N128" s="79">
        <f t="shared" si="12"/>
        <v>0</v>
      </c>
      <c r="O128" s="79">
        <f t="shared" si="12"/>
        <v>0</v>
      </c>
      <c r="P128" s="79">
        <f t="shared" si="12"/>
        <v>0</v>
      </c>
      <c r="Q128" s="79">
        <f t="shared" si="12"/>
        <v>0</v>
      </c>
      <c r="R128" s="79">
        <v>276.55</v>
      </c>
      <c r="S128" s="138">
        <f>SUM(S127)</f>
        <v>329.32</v>
      </c>
      <c r="T128" s="79">
        <f t="shared" si="12"/>
        <v>1819.57</v>
      </c>
    </row>
    <row r="129" spans="1:20" ht="11.25">
      <c r="A129" s="92"/>
      <c r="B129" s="92"/>
      <c r="C129" s="17"/>
      <c r="D129" s="96"/>
      <c r="E129" s="14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9"/>
    </row>
    <row r="130" spans="1:20" s="4" customFormat="1" ht="11.25">
      <c r="A130" s="112"/>
      <c r="B130" s="13"/>
      <c r="C130" s="13"/>
      <c r="D130" s="13"/>
      <c r="E130" s="13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3"/>
    </row>
    <row r="131" spans="1:158" s="5" customFormat="1" ht="11.25">
      <c r="A131" s="112"/>
      <c r="B131" s="13"/>
      <c r="C131" s="198" t="s">
        <v>54</v>
      </c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20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</row>
    <row r="132" spans="1:158" ht="33.75">
      <c r="A132" s="92"/>
      <c r="B132" s="92"/>
      <c r="C132" s="48" t="s">
        <v>262</v>
      </c>
      <c r="D132" s="43" t="s">
        <v>263</v>
      </c>
      <c r="E132" s="50" t="s">
        <v>183</v>
      </c>
      <c r="F132" s="61"/>
      <c r="G132" s="61"/>
      <c r="H132" s="157">
        <v>0</v>
      </c>
      <c r="I132" s="157">
        <v>0</v>
      </c>
      <c r="J132" s="41">
        <v>2682.04</v>
      </c>
      <c r="K132" s="41">
        <v>4285.42</v>
      </c>
      <c r="L132" s="41">
        <v>6826.64</v>
      </c>
      <c r="M132" s="41">
        <v>7105.6</v>
      </c>
      <c r="N132" s="61"/>
      <c r="O132" s="61"/>
      <c r="P132" s="61"/>
      <c r="Q132" s="61"/>
      <c r="R132" s="158">
        <v>8737.94</v>
      </c>
      <c r="S132" s="158">
        <v>7727.02</v>
      </c>
      <c r="T132" s="111">
        <f>SUM(H132:S132)</f>
        <v>37364.66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</row>
    <row r="133" spans="1:158" s="4" customFormat="1" ht="39" customHeight="1">
      <c r="A133" s="5"/>
      <c r="B133" s="5"/>
      <c r="C133" s="48" t="s">
        <v>181</v>
      </c>
      <c r="D133" s="43" t="s">
        <v>182</v>
      </c>
      <c r="E133" s="50" t="s">
        <v>183</v>
      </c>
      <c r="F133" s="74"/>
      <c r="G133" s="65"/>
      <c r="H133" s="41">
        <v>3059.04</v>
      </c>
      <c r="I133" s="41">
        <v>2427.95</v>
      </c>
      <c r="J133" s="41">
        <v>2427.95</v>
      </c>
      <c r="K133" s="41">
        <v>0</v>
      </c>
      <c r="L133" s="41">
        <v>0</v>
      </c>
      <c r="M133" s="41">
        <v>0</v>
      </c>
      <c r="N133" s="41"/>
      <c r="O133" s="41"/>
      <c r="P133" s="41"/>
      <c r="Q133" s="41"/>
      <c r="R133" s="41" t="s">
        <v>279</v>
      </c>
      <c r="S133" s="41" t="s">
        <v>279</v>
      </c>
      <c r="T133" s="63">
        <f>SUM(F133:Q133)</f>
        <v>7914.94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</row>
    <row r="134" spans="1:158" s="4" customFormat="1" ht="27.75" customHeight="1">
      <c r="A134" s="61"/>
      <c r="B134" s="61"/>
      <c r="C134" s="66" t="s">
        <v>0</v>
      </c>
      <c r="D134" s="67"/>
      <c r="E134" s="68"/>
      <c r="F134" s="69">
        <f>SUM(F133:F133)</f>
        <v>0</v>
      </c>
      <c r="G134" s="69">
        <f>SUM(G133:G133)</f>
        <v>0</v>
      </c>
      <c r="H134" s="69">
        <f>SUM(H132:H133)</f>
        <v>3059.04</v>
      </c>
      <c r="I134" s="69">
        <f aca="true" t="shared" si="13" ref="I134:Q134">SUM(I132:I133)</f>
        <v>2427.95</v>
      </c>
      <c r="J134" s="69">
        <f t="shared" si="13"/>
        <v>5109.99</v>
      </c>
      <c r="K134" s="69">
        <f t="shared" si="13"/>
        <v>4285.42</v>
      </c>
      <c r="L134" s="69">
        <f t="shared" si="13"/>
        <v>6826.64</v>
      </c>
      <c r="M134" s="69">
        <f t="shared" si="13"/>
        <v>7105.6</v>
      </c>
      <c r="N134" s="69">
        <f t="shared" si="13"/>
        <v>0</v>
      </c>
      <c r="O134" s="69">
        <f t="shared" si="13"/>
        <v>0</v>
      </c>
      <c r="P134" s="69">
        <f t="shared" si="13"/>
        <v>0</v>
      </c>
      <c r="Q134" s="69">
        <f t="shared" si="13"/>
        <v>0</v>
      </c>
      <c r="R134" s="69">
        <v>8737.94</v>
      </c>
      <c r="S134" s="69">
        <f>SUM(S132:S133)</f>
        <v>7727.02</v>
      </c>
      <c r="T134" s="69">
        <f>SUM(T132:T133)</f>
        <v>45279.600000000006</v>
      </c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</row>
    <row r="135" spans="1:158" ht="11.25">
      <c r="A135" s="159" t="s">
        <v>36</v>
      </c>
      <c r="B135" s="159"/>
      <c r="C135" s="160"/>
      <c r="D135" s="161"/>
      <c r="E135" s="14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</row>
    <row r="136" spans="1:158" s="4" customFormat="1" ht="11.25">
      <c r="A136" s="163"/>
      <c r="B136" s="164"/>
      <c r="C136" s="15"/>
      <c r="D136" s="15"/>
      <c r="E136" s="1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</row>
    <row r="137" spans="1:158" s="16" customFormat="1" ht="11.25">
      <c r="A137" s="166"/>
      <c r="B137" s="15"/>
      <c r="C137" s="202" t="s">
        <v>50</v>
      </c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</row>
    <row r="138" spans="1:158" ht="13.5" customHeight="1">
      <c r="A138" s="92"/>
      <c r="B138" s="92"/>
      <c r="C138" s="48" t="s">
        <v>84</v>
      </c>
      <c r="D138" s="89" t="s">
        <v>86</v>
      </c>
      <c r="E138" s="50" t="s">
        <v>85</v>
      </c>
      <c r="F138" s="86"/>
      <c r="G138" s="86"/>
      <c r="H138" s="39">
        <v>40186.6</v>
      </c>
      <c r="I138" s="39">
        <v>19888</v>
      </c>
      <c r="J138" s="39">
        <v>24541.35</v>
      </c>
      <c r="K138" s="39">
        <v>0</v>
      </c>
      <c r="L138" s="39">
        <v>0</v>
      </c>
      <c r="M138" s="39">
        <v>0</v>
      </c>
      <c r="N138" s="39"/>
      <c r="O138" s="39"/>
      <c r="P138" s="39"/>
      <c r="Q138" s="39"/>
      <c r="R138" s="39" t="s">
        <v>279</v>
      </c>
      <c r="S138" s="39" t="s">
        <v>279</v>
      </c>
      <c r="T138" s="63">
        <f>SUM(F138:S138)</f>
        <v>84615.95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</row>
    <row r="139" spans="1:158" s="4" customFormat="1" ht="26.25" customHeight="1">
      <c r="A139" s="5" t="s">
        <v>20</v>
      </c>
      <c r="B139" s="5" t="s">
        <v>15</v>
      </c>
      <c r="C139" s="72" t="s">
        <v>193</v>
      </c>
      <c r="D139" s="43" t="s">
        <v>194</v>
      </c>
      <c r="E139" s="50" t="s">
        <v>195</v>
      </c>
      <c r="F139" s="122"/>
      <c r="G139" s="123"/>
      <c r="H139" s="41">
        <v>1587.2</v>
      </c>
      <c r="I139" s="41">
        <v>3739.2</v>
      </c>
      <c r="J139" s="41">
        <v>8750.4</v>
      </c>
      <c r="K139" s="41">
        <v>0</v>
      </c>
      <c r="L139" s="41">
        <v>0</v>
      </c>
      <c r="M139" s="41">
        <v>0</v>
      </c>
      <c r="N139" s="41"/>
      <c r="O139" s="41"/>
      <c r="P139" s="41"/>
      <c r="Q139" s="41"/>
      <c r="R139" s="41" t="s">
        <v>279</v>
      </c>
      <c r="S139" s="41" t="s">
        <v>279</v>
      </c>
      <c r="T139" s="111">
        <f>SUM(H139:Q139)</f>
        <v>14076.8</v>
      </c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</row>
    <row r="140" spans="1:20" s="4" customFormat="1" ht="22.5">
      <c r="A140" s="5"/>
      <c r="B140" s="5"/>
      <c r="C140" s="72" t="s">
        <v>272</v>
      </c>
      <c r="D140" s="43" t="s">
        <v>273</v>
      </c>
      <c r="E140" s="50" t="s">
        <v>274</v>
      </c>
      <c r="F140" s="122"/>
      <c r="G140" s="123"/>
      <c r="H140" s="41">
        <v>0</v>
      </c>
      <c r="I140" s="41">
        <v>0</v>
      </c>
      <c r="J140" s="41">
        <v>0</v>
      </c>
      <c r="K140" s="41">
        <v>30851.48</v>
      </c>
      <c r="L140" s="41">
        <v>39326.25</v>
      </c>
      <c r="M140" s="41">
        <v>39326.25</v>
      </c>
      <c r="N140" s="41"/>
      <c r="O140" s="41"/>
      <c r="P140" s="41"/>
      <c r="Q140" s="41"/>
      <c r="R140" s="41">
        <v>41892.23</v>
      </c>
      <c r="S140" s="41">
        <v>63288.9</v>
      </c>
      <c r="T140" s="111">
        <f>SUM(H140:S140)</f>
        <v>214685.11</v>
      </c>
    </row>
    <row r="141" spans="1:20" s="4" customFormat="1" ht="34.5" customHeight="1">
      <c r="A141" s="5"/>
      <c r="B141" s="5"/>
      <c r="C141" s="77" t="s">
        <v>0</v>
      </c>
      <c r="D141" s="78"/>
      <c r="E141" s="93"/>
      <c r="F141" s="79">
        <f>SUM(F138:F138)</f>
        <v>0</v>
      </c>
      <c r="G141" s="79">
        <f>SUM(G138:G138)</f>
        <v>0</v>
      </c>
      <c r="H141" s="79">
        <f>SUM(H138:H140)</f>
        <v>41773.799999999996</v>
      </c>
      <c r="I141" s="79">
        <f aca="true" t="shared" si="14" ref="I141:T141">SUM(I138:I140)</f>
        <v>23627.2</v>
      </c>
      <c r="J141" s="79">
        <f t="shared" si="14"/>
        <v>33291.75</v>
      </c>
      <c r="K141" s="79">
        <f t="shared" si="14"/>
        <v>30851.48</v>
      </c>
      <c r="L141" s="79">
        <f t="shared" si="14"/>
        <v>39326.25</v>
      </c>
      <c r="M141" s="79">
        <f t="shared" si="14"/>
        <v>39326.25</v>
      </c>
      <c r="N141" s="79">
        <f t="shared" si="14"/>
        <v>0</v>
      </c>
      <c r="O141" s="79">
        <f t="shared" si="14"/>
        <v>0</v>
      </c>
      <c r="P141" s="79">
        <f t="shared" si="14"/>
        <v>0</v>
      </c>
      <c r="Q141" s="79">
        <f t="shared" si="14"/>
        <v>0</v>
      </c>
      <c r="R141" s="79">
        <v>41892.23</v>
      </c>
      <c r="S141" s="79">
        <f>SUM(S140)</f>
        <v>63288.9</v>
      </c>
      <c r="T141" s="79">
        <f>SUM(T138:T140)</f>
        <v>313377.86</v>
      </c>
    </row>
    <row r="142" spans="1:158" ht="11.25">
      <c r="A142" s="92"/>
      <c r="B142" s="92"/>
      <c r="C142" s="17"/>
      <c r="D142" s="96"/>
      <c r="E142" s="97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9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</row>
    <row r="143" spans="1:158" s="4" customFormat="1" ht="11.25">
      <c r="A143" s="112"/>
      <c r="B143" s="13"/>
      <c r="C143" s="17"/>
      <c r="D143" s="96"/>
      <c r="E143" s="97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9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</row>
    <row r="144" spans="1:158" ht="11.25">
      <c r="A144" s="140"/>
      <c r="B144" s="141"/>
      <c r="C144" s="198" t="s">
        <v>217</v>
      </c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20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</row>
    <row r="145" spans="1:158" ht="22.5">
      <c r="A145" s="92"/>
      <c r="B145" s="167"/>
      <c r="C145" s="168" t="s">
        <v>215</v>
      </c>
      <c r="D145" s="169" t="s">
        <v>216</v>
      </c>
      <c r="E145" s="50" t="s">
        <v>218</v>
      </c>
      <c r="F145" s="113"/>
      <c r="G145" s="65"/>
      <c r="H145" s="41">
        <v>1814.23</v>
      </c>
      <c r="I145" s="41">
        <v>1814.23</v>
      </c>
      <c r="J145" s="41">
        <v>1814.23</v>
      </c>
      <c r="K145" s="41">
        <v>0</v>
      </c>
      <c r="L145" s="41">
        <v>0</v>
      </c>
      <c r="M145" s="41">
        <v>0</v>
      </c>
      <c r="N145" s="41"/>
      <c r="O145" s="41"/>
      <c r="P145" s="41"/>
      <c r="Q145" s="41"/>
      <c r="R145" s="41" t="s">
        <v>279</v>
      </c>
      <c r="S145" s="41" t="s">
        <v>279</v>
      </c>
      <c r="T145" s="114">
        <f>SUM(F145:Q145)</f>
        <v>5442.6900000000005</v>
      </c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</row>
    <row r="146" spans="1:158" s="26" customFormat="1" ht="19.5" customHeight="1">
      <c r="A146" s="170"/>
      <c r="B146" s="170"/>
      <c r="C146" s="92"/>
      <c r="D146" s="68"/>
      <c r="E146" s="171"/>
      <c r="F146" s="171">
        <f>SUM(F145:F145)</f>
        <v>0</v>
      </c>
      <c r="G146" s="171">
        <f aca="true" t="shared" si="15" ref="G146:Q146">SUM(G145:G145)</f>
        <v>0</v>
      </c>
      <c r="H146" s="171">
        <f>SUM(H145:H145)</f>
        <v>1814.23</v>
      </c>
      <c r="I146" s="171">
        <f>SUM(I145)</f>
        <v>1814.23</v>
      </c>
      <c r="J146" s="171">
        <f t="shared" si="15"/>
        <v>1814.23</v>
      </c>
      <c r="K146" s="171">
        <f>SUM(K145:K145)</f>
        <v>0</v>
      </c>
      <c r="L146" s="171">
        <f>SUM(L145:L145)</f>
        <v>0</v>
      </c>
      <c r="M146" s="171">
        <f t="shared" si="15"/>
        <v>0</v>
      </c>
      <c r="N146" s="171">
        <f t="shared" si="15"/>
        <v>0</v>
      </c>
      <c r="O146" s="171">
        <f t="shared" si="15"/>
        <v>0</v>
      </c>
      <c r="P146" s="171">
        <f t="shared" si="15"/>
        <v>0</v>
      </c>
      <c r="Q146" s="171">
        <f t="shared" si="15"/>
        <v>0</v>
      </c>
      <c r="R146" s="171" t="s">
        <v>279</v>
      </c>
      <c r="S146" s="171" t="s">
        <v>279</v>
      </c>
      <c r="T146" s="114">
        <f>SUM(F146:Q146)</f>
        <v>5442.6900000000005</v>
      </c>
      <c r="U146" s="24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</row>
    <row r="147" spans="1:158" ht="11.25">
      <c r="A147" s="5"/>
      <c r="B147" s="172"/>
      <c r="C147" s="13"/>
      <c r="D147" s="13"/>
      <c r="E147" s="13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3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</row>
    <row r="148" spans="1:158" s="5" customFormat="1" ht="11.25">
      <c r="A148" s="112"/>
      <c r="B148" s="13"/>
      <c r="C148" s="198" t="s">
        <v>61</v>
      </c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20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</row>
    <row r="149" spans="1:20" s="13" customFormat="1" ht="22.5">
      <c r="A149" s="112"/>
      <c r="C149" s="51" t="s">
        <v>264</v>
      </c>
      <c r="D149" s="52" t="s">
        <v>265</v>
      </c>
      <c r="E149" s="53" t="s">
        <v>266</v>
      </c>
      <c r="F149" s="113"/>
      <c r="G149" s="65"/>
      <c r="H149" s="41">
        <v>0</v>
      </c>
      <c r="I149" s="41">
        <v>0</v>
      </c>
      <c r="J149" s="41">
        <v>5000</v>
      </c>
      <c r="K149" s="41">
        <v>5000</v>
      </c>
      <c r="L149" s="41">
        <v>5000</v>
      </c>
      <c r="M149" s="41">
        <v>5000</v>
      </c>
      <c r="N149" s="41"/>
      <c r="O149" s="41"/>
      <c r="P149" s="41"/>
      <c r="Q149" s="41"/>
      <c r="R149" s="41">
        <v>5000</v>
      </c>
      <c r="S149" s="41">
        <v>5000</v>
      </c>
      <c r="T149" s="114">
        <f>SUM(J149:S149)</f>
        <v>30000</v>
      </c>
    </row>
    <row r="150" spans="1:20" s="13" customFormat="1" ht="18" customHeight="1">
      <c r="A150" s="112"/>
      <c r="C150" s="92"/>
      <c r="D150" s="68"/>
      <c r="E150" s="171"/>
      <c r="F150" s="171">
        <f aca="true" t="shared" si="16" ref="F150:Q150">SUM(F149:F149)</f>
        <v>0</v>
      </c>
      <c r="G150" s="171">
        <f t="shared" si="16"/>
        <v>0</v>
      </c>
      <c r="H150" s="171">
        <f t="shared" si="16"/>
        <v>0</v>
      </c>
      <c r="I150" s="171"/>
      <c r="J150" s="171">
        <v>5000</v>
      </c>
      <c r="K150" s="171">
        <f t="shared" si="16"/>
        <v>5000</v>
      </c>
      <c r="L150" s="171">
        <f t="shared" si="16"/>
        <v>5000</v>
      </c>
      <c r="M150" s="171">
        <f t="shared" si="16"/>
        <v>5000</v>
      </c>
      <c r="N150" s="171">
        <f t="shared" si="16"/>
        <v>0</v>
      </c>
      <c r="O150" s="171">
        <f t="shared" si="16"/>
        <v>0</v>
      </c>
      <c r="P150" s="171">
        <f t="shared" si="16"/>
        <v>0</v>
      </c>
      <c r="Q150" s="171">
        <f t="shared" si="16"/>
        <v>0</v>
      </c>
      <c r="R150" s="171">
        <v>5000</v>
      </c>
      <c r="S150" s="171">
        <f>SUM(S149)</f>
        <v>5000</v>
      </c>
      <c r="T150" s="94">
        <f>SUM(J150:S150)</f>
        <v>30000</v>
      </c>
    </row>
    <row r="151" spans="1:19" s="13" customFormat="1" ht="11.25">
      <c r="A151" s="112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1:20" s="13" customFormat="1" ht="11.25">
      <c r="A152" s="112"/>
      <c r="C152" s="198" t="s">
        <v>56</v>
      </c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200"/>
    </row>
    <row r="153" spans="1:158" ht="11.25">
      <c r="A153" s="5"/>
      <c r="B153" s="172"/>
      <c r="C153" s="173" t="s">
        <v>196</v>
      </c>
      <c r="D153" s="109" t="s">
        <v>197</v>
      </c>
      <c r="E153" s="50" t="s">
        <v>255</v>
      </c>
      <c r="F153" s="117"/>
      <c r="G153" s="41"/>
      <c r="H153" s="41">
        <v>2050</v>
      </c>
      <c r="I153" s="41">
        <v>2050</v>
      </c>
      <c r="J153" s="41">
        <v>2050</v>
      </c>
      <c r="K153" s="41">
        <v>2050</v>
      </c>
      <c r="L153" s="41">
        <v>2050</v>
      </c>
      <c r="M153" s="41">
        <v>2050</v>
      </c>
      <c r="N153" s="41"/>
      <c r="O153" s="41"/>
      <c r="P153" s="41"/>
      <c r="Q153" s="41"/>
      <c r="R153" s="41">
        <v>2050</v>
      </c>
      <c r="S153" s="41">
        <v>2050</v>
      </c>
      <c r="T153" s="111">
        <f>SUM(H153:S153)</f>
        <v>16400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</row>
    <row r="154" spans="1:158" s="4" customFormat="1" ht="16.5" customHeight="1">
      <c r="A154" s="5"/>
      <c r="B154" s="172"/>
      <c r="C154" s="92"/>
      <c r="D154" s="68"/>
      <c r="E154" s="174"/>
      <c r="F154" s="171">
        <f>SUM(F153:F153)</f>
        <v>0</v>
      </c>
      <c r="G154" s="171">
        <f>SUM(G153:G153)</f>
        <v>0</v>
      </c>
      <c r="H154" s="171">
        <f>SUM(H153:H153)</f>
        <v>2050</v>
      </c>
      <c r="I154" s="171">
        <f>SUM(I153:I153)</f>
        <v>2050</v>
      </c>
      <c r="J154" s="171">
        <f aca="true" t="shared" si="17" ref="J154:Q154">SUM(J153:J153)</f>
        <v>2050</v>
      </c>
      <c r="K154" s="171">
        <f t="shared" si="17"/>
        <v>2050</v>
      </c>
      <c r="L154" s="171">
        <f t="shared" si="17"/>
        <v>2050</v>
      </c>
      <c r="M154" s="171">
        <f t="shared" si="17"/>
        <v>2050</v>
      </c>
      <c r="N154" s="171">
        <f t="shared" si="17"/>
        <v>0</v>
      </c>
      <c r="O154" s="171">
        <f t="shared" si="17"/>
        <v>0</v>
      </c>
      <c r="P154" s="171">
        <f t="shared" si="17"/>
        <v>0</v>
      </c>
      <c r="Q154" s="171">
        <f t="shared" si="17"/>
        <v>0</v>
      </c>
      <c r="R154" s="171">
        <v>2050</v>
      </c>
      <c r="S154" s="171">
        <f>SUM(S153)</f>
        <v>2050</v>
      </c>
      <c r="T154" s="111">
        <f>SUM(H154:S154)</f>
        <v>16400</v>
      </c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</row>
    <row r="155" spans="1:158" ht="11.25">
      <c r="A155" s="5"/>
      <c r="B155" s="172"/>
      <c r="C155" s="13"/>
      <c r="D155" s="14"/>
      <c r="E155" s="175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99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</row>
    <row r="156" spans="1:158" s="4" customFormat="1" ht="11.25">
      <c r="A156" s="112"/>
      <c r="B156" s="177"/>
      <c r="C156" s="13"/>
      <c r="D156" s="13"/>
      <c r="E156" s="13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3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</row>
    <row r="157" spans="1:158" s="5" customFormat="1" ht="11.25">
      <c r="A157" s="112"/>
      <c r="B157" s="13"/>
      <c r="C157" s="198" t="s">
        <v>55</v>
      </c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</row>
    <row r="158" spans="1:158" ht="11.25">
      <c r="A158" s="92"/>
      <c r="B158" s="167"/>
      <c r="C158" s="42" t="s">
        <v>267</v>
      </c>
      <c r="D158" s="71" t="s">
        <v>268</v>
      </c>
      <c r="E158" s="49" t="s">
        <v>186</v>
      </c>
      <c r="F158" s="61"/>
      <c r="G158" s="61"/>
      <c r="H158" s="62">
        <v>0</v>
      </c>
      <c r="I158" s="62">
        <v>0</v>
      </c>
      <c r="J158" s="41">
        <v>110.07</v>
      </c>
      <c r="K158" s="41">
        <v>254</v>
      </c>
      <c r="L158" s="41">
        <v>254</v>
      </c>
      <c r="M158" s="41">
        <v>254</v>
      </c>
      <c r="N158" s="61"/>
      <c r="O158" s="61"/>
      <c r="P158" s="61"/>
      <c r="Q158" s="61"/>
      <c r="R158" s="70">
        <v>254</v>
      </c>
      <c r="S158" s="70">
        <v>254</v>
      </c>
      <c r="T158" s="63">
        <f>SUM(J158:S158)</f>
        <v>1380.07</v>
      </c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</row>
    <row r="159" spans="1:158" s="4" customFormat="1" ht="33.75" customHeight="1">
      <c r="A159" s="5"/>
      <c r="B159" s="172"/>
      <c r="C159" s="64" t="s">
        <v>184</v>
      </c>
      <c r="D159" s="43" t="s">
        <v>185</v>
      </c>
      <c r="E159" s="50" t="s">
        <v>186</v>
      </c>
      <c r="F159" s="65"/>
      <c r="G159" s="65"/>
      <c r="H159" s="41">
        <v>0</v>
      </c>
      <c r="I159" s="41">
        <v>286.52</v>
      </c>
      <c r="J159" s="41">
        <v>199.9</v>
      </c>
      <c r="K159" s="41">
        <v>199.9</v>
      </c>
      <c r="L159" s="41">
        <v>199.9</v>
      </c>
      <c r="M159" s="41">
        <v>199.9</v>
      </c>
      <c r="N159" s="41"/>
      <c r="O159" s="41"/>
      <c r="P159" s="41"/>
      <c r="Q159" s="41"/>
      <c r="R159" s="41">
        <v>199.9</v>
      </c>
      <c r="S159" s="41">
        <v>199.9</v>
      </c>
      <c r="T159" s="63">
        <f>SUM(I159:S159)</f>
        <v>1485.92</v>
      </c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</row>
    <row r="160" spans="1:158" s="4" customFormat="1" ht="19.5" customHeight="1">
      <c r="A160" s="5"/>
      <c r="B160" s="172"/>
      <c r="C160" s="66" t="s">
        <v>0</v>
      </c>
      <c r="D160" s="67"/>
      <c r="E160" s="68"/>
      <c r="F160" s="69">
        <f>SUM(F159:F159)</f>
        <v>0</v>
      </c>
      <c r="G160" s="69">
        <f>SUM(G159:G159)</f>
        <v>0</v>
      </c>
      <c r="H160" s="69">
        <f>SUM(H158:H159)</f>
        <v>0</v>
      </c>
      <c r="I160" s="69">
        <f aca="true" t="shared" si="18" ref="I160:T160">SUM(I158:I159)</f>
        <v>286.52</v>
      </c>
      <c r="J160" s="69">
        <f t="shared" si="18"/>
        <v>309.97</v>
      </c>
      <c r="K160" s="69">
        <f t="shared" si="18"/>
        <v>453.9</v>
      </c>
      <c r="L160" s="69">
        <f t="shared" si="18"/>
        <v>453.9</v>
      </c>
      <c r="M160" s="69">
        <f>SUM(M158:M159)</f>
        <v>453.9</v>
      </c>
      <c r="N160" s="69">
        <f t="shared" si="18"/>
        <v>0</v>
      </c>
      <c r="O160" s="69">
        <f t="shared" si="18"/>
        <v>0</v>
      </c>
      <c r="P160" s="69">
        <f t="shared" si="18"/>
        <v>0</v>
      </c>
      <c r="Q160" s="69">
        <f t="shared" si="18"/>
        <v>0</v>
      </c>
      <c r="R160" s="69">
        <f>SUM(R158:R159)</f>
        <v>453.9</v>
      </c>
      <c r="S160" s="69">
        <f>SUM(S158:S159)</f>
        <v>453.9</v>
      </c>
      <c r="T160" s="69">
        <f t="shared" si="18"/>
        <v>2865.99</v>
      </c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</row>
    <row r="161" spans="1:158" ht="11.25">
      <c r="A161" s="159" t="s">
        <v>37</v>
      </c>
      <c r="B161" s="159"/>
      <c r="C161" s="160"/>
      <c r="D161" s="161"/>
      <c r="E161" s="14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75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</row>
    <row r="162" spans="1:158" s="4" customFormat="1" ht="11.25">
      <c r="A162" s="163"/>
      <c r="B162" s="164"/>
      <c r="C162" s="15"/>
      <c r="D162" s="15"/>
      <c r="E162" s="1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</row>
    <row r="163" spans="1:158" s="16" customFormat="1" ht="11.25">
      <c r="A163" s="166"/>
      <c r="B163" s="15"/>
      <c r="C163" s="198" t="s">
        <v>58</v>
      </c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20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</row>
    <row r="164" spans="1:158" ht="11.25">
      <c r="A164" s="92"/>
      <c r="B164" s="167"/>
      <c r="C164" s="51" t="s">
        <v>222</v>
      </c>
      <c r="D164" s="109" t="s">
        <v>223</v>
      </c>
      <c r="E164" s="109" t="s">
        <v>224</v>
      </c>
      <c r="F164" s="113"/>
      <c r="G164" s="65"/>
      <c r="H164" s="41">
        <v>0</v>
      </c>
      <c r="I164" s="41">
        <v>0</v>
      </c>
      <c r="J164" s="41">
        <v>0</v>
      </c>
      <c r="K164" s="41">
        <v>0</v>
      </c>
      <c r="L164" s="41"/>
      <c r="M164" s="41">
        <v>0</v>
      </c>
      <c r="N164" s="41"/>
      <c r="O164" s="41"/>
      <c r="P164" s="41"/>
      <c r="Q164" s="41"/>
      <c r="R164" s="41" t="s">
        <v>279</v>
      </c>
      <c r="S164" s="41">
        <v>0</v>
      </c>
      <c r="T164" s="111">
        <f>SUM(F164:Q164)</f>
        <v>0</v>
      </c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</row>
    <row r="165" spans="1:158" ht="24.75" customHeight="1">
      <c r="A165" s="92"/>
      <c r="B165" s="167"/>
      <c r="C165" s="51" t="s">
        <v>237</v>
      </c>
      <c r="D165" s="109" t="s">
        <v>238</v>
      </c>
      <c r="E165" s="109" t="s">
        <v>243</v>
      </c>
      <c r="F165" s="113"/>
      <c r="G165" s="65"/>
      <c r="H165" s="41">
        <v>0</v>
      </c>
      <c r="I165" s="41">
        <v>0</v>
      </c>
      <c r="J165" s="41">
        <v>0</v>
      </c>
      <c r="K165" s="41">
        <v>0</v>
      </c>
      <c r="L165" s="41" t="s">
        <v>279</v>
      </c>
      <c r="M165" s="41">
        <v>0</v>
      </c>
      <c r="N165" s="41"/>
      <c r="O165" s="41"/>
      <c r="P165" s="41"/>
      <c r="Q165" s="41"/>
      <c r="R165" s="41">
        <v>431.47</v>
      </c>
      <c r="S165" s="41">
        <v>431.46</v>
      </c>
      <c r="T165" s="111">
        <f>SUM(R165:S165)</f>
        <v>862.9300000000001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</row>
    <row r="166" spans="1:158" ht="29.25" customHeight="1">
      <c r="A166" s="152"/>
      <c r="B166" s="178"/>
      <c r="C166" s="51" t="s">
        <v>237</v>
      </c>
      <c r="D166" s="109" t="s">
        <v>238</v>
      </c>
      <c r="E166" s="109" t="s">
        <v>269</v>
      </c>
      <c r="F166" s="113"/>
      <c r="G166" s="65"/>
      <c r="H166" s="41">
        <v>0</v>
      </c>
      <c r="I166" s="46">
        <v>1607.04</v>
      </c>
      <c r="J166" s="46">
        <v>1607.04</v>
      </c>
      <c r="K166" s="41">
        <v>1607.04</v>
      </c>
      <c r="L166" s="46">
        <v>1607.04</v>
      </c>
      <c r="M166" s="41">
        <v>1728</v>
      </c>
      <c r="N166" s="41"/>
      <c r="O166" s="41"/>
      <c r="P166" s="41"/>
      <c r="Q166" s="41"/>
      <c r="R166" s="41">
        <v>1572.48</v>
      </c>
      <c r="S166" s="41">
        <v>1537.92</v>
      </c>
      <c r="T166" s="111">
        <f>SUM(H166:S166)</f>
        <v>11266.56</v>
      </c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</row>
    <row r="167" spans="1:158" ht="29.25" customHeight="1">
      <c r="A167" s="152"/>
      <c r="B167" s="178"/>
      <c r="C167" s="92"/>
      <c r="D167" s="68"/>
      <c r="E167" s="174"/>
      <c r="F167" s="171">
        <f>SUM(F164:F165)</f>
        <v>0</v>
      </c>
      <c r="G167" s="171">
        <f>SUM(G164:G165)</f>
        <v>0</v>
      </c>
      <c r="H167" s="171">
        <f>SUM(H164:H166)</f>
        <v>0</v>
      </c>
      <c r="I167" s="171">
        <f aca="true" t="shared" si="19" ref="I167:T167">SUM(I164:I166)</f>
        <v>1607.04</v>
      </c>
      <c r="J167" s="171">
        <f t="shared" si="19"/>
        <v>1607.04</v>
      </c>
      <c r="K167" s="171">
        <f t="shared" si="19"/>
        <v>1607.04</v>
      </c>
      <c r="L167" s="171">
        <f t="shared" si="19"/>
        <v>1607.04</v>
      </c>
      <c r="M167" s="171">
        <f t="shared" si="19"/>
        <v>1728</v>
      </c>
      <c r="N167" s="171">
        <f t="shared" si="19"/>
        <v>0</v>
      </c>
      <c r="O167" s="171">
        <f t="shared" si="19"/>
        <v>0</v>
      </c>
      <c r="P167" s="171">
        <f t="shared" si="19"/>
        <v>0</v>
      </c>
      <c r="Q167" s="171">
        <f t="shared" si="19"/>
        <v>0</v>
      </c>
      <c r="R167" s="171">
        <f>SUM(R165:R166)</f>
        <v>2003.95</v>
      </c>
      <c r="S167" s="171">
        <f>SUM(S165:S166)</f>
        <v>1969.38</v>
      </c>
      <c r="T167" s="171">
        <f t="shared" si="19"/>
        <v>12129.49</v>
      </c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</row>
    <row r="168" spans="1:158" ht="11.25">
      <c r="A168" s="152"/>
      <c r="B168" s="178"/>
      <c r="C168" s="13"/>
      <c r="D168" s="14"/>
      <c r="E168" s="175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99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</row>
    <row r="169" spans="1:158" s="4" customFormat="1" ht="11.25">
      <c r="A169" s="112"/>
      <c r="B169" s="177"/>
      <c r="C169" s="13"/>
      <c r="D169" s="13"/>
      <c r="E169" s="13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3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</row>
    <row r="170" spans="1:158" s="5" customFormat="1" ht="11.25">
      <c r="A170" s="112"/>
      <c r="B170" s="13"/>
      <c r="C170" s="198" t="s">
        <v>225</v>
      </c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20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</row>
    <row r="171" spans="1:158" ht="11.25">
      <c r="A171" s="152"/>
      <c r="B171" s="178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</row>
    <row r="172" spans="1:158" ht="22.5">
      <c r="A172" s="152"/>
      <c r="B172" s="178"/>
      <c r="C172" s="179" t="s">
        <v>226</v>
      </c>
      <c r="D172" s="109" t="s">
        <v>227</v>
      </c>
      <c r="E172" s="50" t="s">
        <v>228</v>
      </c>
      <c r="F172" s="65"/>
      <c r="G172" s="65"/>
      <c r="H172" s="41">
        <v>513.61</v>
      </c>
      <c r="I172" s="41">
        <v>1162.8</v>
      </c>
      <c r="J172" s="41">
        <v>942.96</v>
      </c>
      <c r="K172" s="55">
        <v>1270.83</v>
      </c>
      <c r="L172" s="41">
        <v>0</v>
      </c>
      <c r="M172" s="41">
        <v>0</v>
      </c>
      <c r="N172" s="41"/>
      <c r="O172" s="41"/>
      <c r="P172" s="41"/>
      <c r="Q172" s="41"/>
      <c r="R172" s="41" t="s">
        <v>279</v>
      </c>
      <c r="S172" s="212" t="s">
        <v>279</v>
      </c>
      <c r="T172" s="111">
        <f>SUM(F172:Q172)</f>
        <v>3890.2</v>
      </c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</row>
    <row r="173" spans="1:158" s="4" customFormat="1" ht="24.75" customHeight="1">
      <c r="A173" s="5"/>
      <c r="B173" s="172"/>
      <c r="C173" s="92"/>
      <c r="D173" s="68"/>
      <c r="E173" s="174"/>
      <c r="F173" s="171">
        <f aca="true" t="shared" si="20" ref="F173:Q173">SUM(F172:F172)</f>
        <v>0</v>
      </c>
      <c r="G173" s="171">
        <f t="shared" si="20"/>
        <v>0</v>
      </c>
      <c r="H173" s="171">
        <f t="shared" si="20"/>
        <v>513.61</v>
      </c>
      <c r="I173" s="171">
        <f t="shared" si="20"/>
        <v>1162.8</v>
      </c>
      <c r="J173" s="171">
        <f t="shared" si="20"/>
        <v>942.96</v>
      </c>
      <c r="K173" s="171">
        <f t="shared" si="20"/>
        <v>1270.83</v>
      </c>
      <c r="L173" s="171">
        <f t="shared" si="20"/>
        <v>0</v>
      </c>
      <c r="M173" s="180">
        <f t="shared" si="20"/>
        <v>0</v>
      </c>
      <c r="N173" s="180">
        <f t="shared" si="20"/>
        <v>0</v>
      </c>
      <c r="O173" s="180">
        <f t="shared" si="20"/>
        <v>0</v>
      </c>
      <c r="P173" s="180">
        <f t="shared" si="20"/>
        <v>0</v>
      </c>
      <c r="Q173" s="180">
        <f t="shared" si="20"/>
        <v>0</v>
      </c>
      <c r="R173" s="180" t="s">
        <v>279</v>
      </c>
      <c r="S173" s="213" t="s">
        <v>279</v>
      </c>
      <c r="T173" s="111">
        <f>SUM(F173:Q173)</f>
        <v>3890.2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</row>
    <row r="174" spans="1:158" ht="11.25">
      <c r="A174" s="152"/>
      <c r="B174" s="178"/>
      <c r="C174" s="13"/>
      <c r="D174" s="14"/>
      <c r="E174" s="175"/>
      <c r="F174" s="176"/>
      <c r="G174" s="176"/>
      <c r="H174" s="176"/>
      <c r="I174" s="176"/>
      <c r="J174" s="176"/>
      <c r="K174" s="176"/>
      <c r="L174" s="176"/>
      <c r="M174" s="181"/>
      <c r="N174" s="181"/>
      <c r="O174" s="181"/>
      <c r="P174" s="181"/>
      <c r="Q174" s="181"/>
      <c r="R174" s="181"/>
      <c r="S174" s="181"/>
      <c r="T174" s="99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</row>
    <row r="175" spans="1:158" s="4" customFormat="1" ht="11.25">
      <c r="A175" s="112"/>
      <c r="B175" s="177"/>
      <c r="C175" s="13"/>
      <c r="D175" s="13"/>
      <c r="E175" s="13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3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</row>
    <row r="176" spans="1:158" s="5" customFormat="1" ht="11.25">
      <c r="A176" s="112"/>
      <c r="B176" s="13"/>
      <c r="C176" s="198" t="s">
        <v>234</v>
      </c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20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</row>
    <row r="177" spans="1:158" ht="11.25">
      <c r="A177" s="152"/>
      <c r="B177" s="178"/>
      <c r="C177" s="48" t="s">
        <v>235</v>
      </c>
      <c r="D177" s="43" t="s">
        <v>236</v>
      </c>
      <c r="E177" s="50" t="s">
        <v>244</v>
      </c>
      <c r="F177" s="131"/>
      <c r="G177" s="155"/>
      <c r="H177" s="41">
        <v>700</v>
      </c>
      <c r="I177" s="41">
        <v>700</v>
      </c>
      <c r="J177" s="41">
        <v>700</v>
      </c>
      <c r="K177" s="41">
        <v>700</v>
      </c>
      <c r="L177" s="41">
        <v>700</v>
      </c>
      <c r="M177" s="41">
        <v>700</v>
      </c>
      <c r="N177" s="41"/>
      <c r="O177" s="41"/>
      <c r="P177" s="41"/>
      <c r="Q177" s="41"/>
      <c r="R177" s="41" t="s">
        <v>279</v>
      </c>
      <c r="S177" s="212" t="s">
        <v>279</v>
      </c>
      <c r="T177" s="63">
        <f>SUM(F177:Q177)</f>
        <v>4200</v>
      </c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</row>
    <row r="178" spans="1:158" ht="27.75" customHeight="1">
      <c r="A178" s="152"/>
      <c r="B178" s="178"/>
      <c r="C178" s="66" t="s">
        <v>0</v>
      </c>
      <c r="D178" s="67"/>
      <c r="E178" s="68"/>
      <c r="F178" s="69">
        <f>SUM(F177)</f>
        <v>0</v>
      </c>
      <c r="G178" s="69">
        <f aca="true" t="shared" si="21" ref="G178:Q178">SUM(G177)</f>
        <v>0</v>
      </c>
      <c r="H178" s="69">
        <f t="shared" si="21"/>
        <v>700</v>
      </c>
      <c r="I178" s="69">
        <f>SUM(I177)</f>
        <v>700</v>
      </c>
      <c r="J178" s="69">
        <f t="shared" si="21"/>
        <v>700</v>
      </c>
      <c r="K178" s="69">
        <f>SUM(K177)</f>
        <v>700</v>
      </c>
      <c r="L178" s="69">
        <f>SUM(L177)</f>
        <v>700</v>
      </c>
      <c r="M178" s="69">
        <f t="shared" si="21"/>
        <v>700</v>
      </c>
      <c r="N178" s="69">
        <f t="shared" si="21"/>
        <v>0</v>
      </c>
      <c r="O178" s="69">
        <f t="shared" si="21"/>
        <v>0</v>
      </c>
      <c r="P178" s="69">
        <f t="shared" si="21"/>
        <v>0</v>
      </c>
      <c r="Q178" s="69">
        <f t="shared" si="21"/>
        <v>0</v>
      </c>
      <c r="R178" s="69" t="s">
        <v>279</v>
      </c>
      <c r="S178" s="214" t="s">
        <v>279</v>
      </c>
      <c r="T178" s="63">
        <f>SUM(F178:Q178)</f>
        <v>4200</v>
      </c>
      <c r="U178" s="29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</row>
    <row r="179" spans="1:20" ht="11.25">
      <c r="A179" s="152"/>
      <c r="B179" s="178"/>
      <c r="C179" s="13"/>
      <c r="D179" s="13"/>
      <c r="E179" s="13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3"/>
    </row>
    <row r="180" spans="1:20" ht="11.25">
      <c r="A180" s="182"/>
      <c r="B180" s="183"/>
      <c r="C180" s="201" t="s">
        <v>60</v>
      </c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184"/>
      <c r="S180" s="188"/>
      <c r="T180" s="185">
        <f>T16+T73+T77+T81+T87+T93+T98+T109+T115+T123+T128+T134+T141+T146+T154+T160+T167+T173+T178+T103+T150</f>
        <v>4015401.3400000003</v>
      </c>
    </row>
    <row r="181" spans="1:2" ht="12.75">
      <c r="A181" s="59"/>
      <c r="B181" s="60"/>
    </row>
    <row r="182" spans="1:20" ht="12.75">
      <c r="A182" s="59"/>
      <c r="B182" s="60"/>
      <c r="C182" s="18"/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3"/>
    </row>
    <row r="183" spans="1:20" s="13" customFormat="1" ht="12.75">
      <c r="A183" s="36"/>
      <c r="B183" s="3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</row>
    <row r="184" spans="1:2" ht="12.75">
      <c r="A184" s="37"/>
      <c r="B184" s="38"/>
    </row>
    <row r="187" spans="1:2" ht="12" customHeight="1">
      <c r="A187" s="56"/>
      <c r="B187" s="56"/>
    </row>
  </sheetData>
  <sheetProtection/>
  <mergeCells count="25">
    <mergeCell ref="C2:T2"/>
    <mergeCell ref="C4:T4"/>
    <mergeCell ref="A9:T9"/>
    <mergeCell ref="A19:T19"/>
    <mergeCell ref="A75:T75"/>
    <mergeCell ref="C78:T78"/>
    <mergeCell ref="A79:T79"/>
    <mergeCell ref="A83:T83"/>
    <mergeCell ref="C90:T90"/>
    <mergeCell ref="C96:T96"/>
    <mergeCell ref="C101:T101"/>
    <mergeCell ref="C105:T105"/>
    <mergeCell ref="C148:T148"/>
    <mergeCell ref="C144:T144"/>
    <mergeCell ref="C137:T137"/>
    <mergeCell ref="C131:T131"/>
    <mergeCell ref="C126:T126"/>
    <mergeCell ref="C111:T111"/>
    <mergeCell ref="C117:T117"/>
    <mergeCell ref="C176:T176"/>
    <mergeCell ref="C170:T170"/>
    <mergeCell ref="C163:T163"/>
    <mergeCell ref="C157:T157"/>
    <mergeCell ref="C152:T152"/>
    <mergeCell ref="C180:Q1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A174"/>
  <sheetViews>
    <sheetView showGridLines="0" workbookViewId="0" topLeftCell="C11">
      <selection activeCell="L93" sqref="L93"/>
    </sheetView>
  </sheetViews>
  <sheetFormatPr defaultColWidth="9.140625" defaultRowHeight="15"/>
  <cols>
    <col min="1" max="1" width="11.28125" style="1" hidden="1" customWidth="1"/>
    <col min="2" max="2" width="14.8515625" style="2" hidden="1" customWidth="1"/>
    <col min="3" max="3" width="41.28125" style="8" customWidth="1"/>
    <col min="4" max="4" width="17.8515625" style="10" customWidth="1"/>
    <col min="5" max="5" width="27.421875" style="7" customWidth="1"/>
    <col min="6" max="6" width="10.7109375" style="9" hidden="1" customWidth="1"/>
    <col min="7" max="7" width="12.140625" style="9" hidden="1" customWidth="1"/>
    <col min="8" max="10" width="10.7109375" style="9" customWidth="1"/>
    <col min="11" max="11" width="10.7109375" style="11" customWidth="1"/>
    <col min="12" max="12" width="11.421875" style="11" customWidth="1"/>
    <col min="13" max="13" width="10.7109375" style="11" customWidth="1"/>
    <col min="14" max="15" width="10.7109375" style="11" hidden="1" customWidth="1"/>
    <col min="16" max="16" width="12.28125" style="11" hidden="1" customWidth="1"/>
    <col min="17" max="17" width="10.7109375" style="11" hidden="1" customWidth="1"/>
    <col min="18" max="18" width="10.7109375" style="11" customWidth="1"/>
    <col min="19" max="19" width="16.57421875" style="12" customWidth="1"/>
    <col min="20" max="20" width="28.00390625" style="3" customWidth="1"/>
    <col min="21" max="16384" width="9.140625" style="3" customWidth="1"/>
  </cols>
  <sheetData>
    <row r="2" spans="3:19" ht="15" customHeight="1">
      <c r="C2" s="209" t="s">
        <v>256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3:19" ht="15">
      <c r="C3" s="30"/>
      <c r="D3" s="31"/>
      <c r="E3" s="32"/>
      <c r="F3" s="33"/>
      <c r="G3" s="33"/>
      <c r="H3" s="33"/>
      <c r="I3" s="33"/>
      <c r="J3" s="33"/>
      <c r="K3" s="34"/>
      <c r="L3" s="34"/>
      <c r="M3" s="34"/>
      <c r="N3" s="34"/>
      <c r="O3" s="34"/>
      <c r="P3" s="34"/>
      <c r="Q3" s="34"/>
      <c r="R3" s="34"/>
      <c r="S3" s="35"/>
    </row>
    <row r="4" spans="3:19" ht="15"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ht="11.25"/>
    <row r="6" ht="11.25"/>
    <row r="7" ht="11.25"/>
    <row r="8" spans="1:19" ht="39" customHeight="1">
      <c r="A8" s="205" t="s">
        <v>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</row>
    <row r="9" spans="1:19" s="4" customFormat="1" ht="11.25" customHeight="1">
      <c r="A9" s="5"/>
      <c r="B9" s="5"/>
      <c r="C9" s="72" t="s">
        <v>173</v>
      </c>
      <c r="D9" s="89" t="s">
        <v>174</v>
      </c>
      <c r="E9" s="50" t="s">
        <v>175</v>
      </c>
      <c r="F9" s="74"/>
      <c r="G9" s="86"/>
      <c r="H9" s="86">
        <v>80</v>
      </c>
      <c r="I9" s="86">
        <v>80</v>
      </c>
      <c r="J9" s="39">
        <v>80</v>
      </c>
      <c r="K9" s="39">
        <v>80</v>
      </c>
      <c r="L9" s="39">
        <v>80</v>
      </c>
      <c r="M9" s="39">
        <v>80</v>
      </c>
      <c r="N9" s="39"/>
      <c r="O9" s="39"/>
      <c r="P9" s="39"/>
      <c r="Q9" s="39"/>
      <c r="R9" s="189">
        <v>80</v>
      </c>
      <c r="S9" s="63">
        <f>SUM(H9:R9)</f>
        <v>560</v>
      </c>
    </row>
    <row r="10" spans="1:19" s="4" customFormat="1" ht="53.25" customHeight="1">
      <c r="A10" s="5" t="s">
        <v>14</v>
      </c>
      <c r="B10" s="5" t="s">
        <v>14</v>
      </c>
      <c r="C10" s="125"/>
      <c r="D10" s="128"/>
      <c r="E10" s="49"/>
      <c r="F10" s="122"/>
      <c r="G10" s="123"/>
      <c r="H10" s="129"/>
      <c r="I10" s="129"/>
      <c r="J10" s="39"/>
      <c r="K10" s="39"/>
      <c r="L10" s="39"/>
      <c r="M10" s="39"/>
      <c r="N10" s="39"/>
      <c r="O10" s="39"/>
      <c r="P10" s="39"/>
      <c r="Q10" s="39"/>
      <c r="R10" s="39"/>
      <c r="S10" s="63">
        <f>SUM(H10:Q10)</f>
        <v>0</v>
      </c>
    </row>
    <row r="11" spans="1:19" s="4" customFormat="1" ht="45" customHeight="1">
      <c r="A11" s="5"/>
      <c r="B11" s="5"/>
      <c r="C11" s="125"/>
      <c r="D11" s="128"/>
      <c r="E11" s="49"/>
      <c r="F11" s="122"/>
      <c r="G11" s="123"/>
      <c r="H11" s="123"/>
      <c r="I11" s="123"/>
      <c r="J11" s="39"/>
      <c r="K11" s="39"/>
      <c r="L11" s="39"/>
      <c r="M11" s="39"/>
      <c r="N11" s="39"/>
      <c r="O11" s="39"/>
      <c r="P11" s="39"/>
      <c r="Q11" s="39"/>
      <c r="R11" s="39"/>
      <c r="S11" s="63">
        <f>SUM(H11:Q11)</f>
        <v>0</v>
      </c>
    </row>
    <row r="12" spans="1:19" s="4" customFormat="1" ht="45" customHeight="1">
      <c r="A12" s="92"/>
      <c r="B12" s="92"/>
      <c r="C12" s="77" t="s">
        <v>0</v>
      </c>
      <c r="D12" s="78"/>
      <c r="E12" s="93"/>
      <c r="F12" s="79">
        <f>SUM(F9:F10)</f>
        <v>0</v>
      </c>
      <c r="G12" s="79">
        <f>SUM(G9:G11)</f>
        <v>0</v>
      </c>
      <c r="H12" s="79">
        <f aca="true" t="shared" si="0" ref="H12:Q12">SUM(H9:H10)</f>
        <v>80</v>
      </c>
      <c r="I12" s="79">
        <f>SUM(I9:I11)</f>
        <v>80</v>
      </c>
      <c r="J12" s="79">
        <f t="shared" si="0"/>
        <v>80</v>
      </c>
      <c r="K12" s="79">
        <f t="shared" si="0"/>
        <v>80</v>
      </c>
      <c r="L12" s="79">
        <f t="shared" si="0"/>
        <v>80</v>
      </c>
      <c r="M12" s="79">
        <f t="shared" si="0"/>
        <v>80</v>
      </c>
      <c r="N12" s="79">
        <f t="shared" si="0"/>
        <v>0</v>
      </c>
      <c r="O12" s="79">
        <f t="shared" si="0"/>
        <v>0</v>
      </c>
      <c r="P12" s="79">
        <f t="shared" si="0"/>
        <v>0</v>
      </c>
      <c r="Q12" s="79">
        <f t="shared" si="0"/>
        <v>0</v>
      </c>
      <c r="R12" s="79">
        <v>80</v>
      </c>
      <c r="S12" s="63"/>
    </row>
    <row r="13" spans="1:19" ht="11.25">
      <c r="A13" s="130" t="s">
        <v>52</v>
      </c>
      <c r="B13" s="130" t="s">
        <v>53</v>
      </c>
      <c r="C13" s="205" t="s">
        <v>211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</row>
    <row r="14" spans="1:19" ht="56.25">
      <c r="A14" s="6" t="s">
        <v>18</v>
      </c>
      <c r="B14" s="6" t="s">
        <v>19</v>
      </c>
      <c r="C14" s="125" t="s">
        <v>212</v>
      </c>
      <c r="D14" s="89" t="s">
        <v>214</v>
      </c>
      <c r="E14" s="50" t="s">
        <v>213</v>
      </c>
      <c r="F14" s="131"/>
      <c r="G14" s="132"/>
      <c r="H14" s="133">
        <v>2000</v>
      </c>
      <c r="I14" s="133">
        <v>2000</v>
      </c>
      <c r="J14" s="39">
        <v>2000</v>
      </c>
      <c r="K14" s="39">
        <v>2000</v>
      </c>
      <c r="L14" s="39">
        <v>2000</v>
      </c>
      <c r="M14" s="39">
        <v>2000</v>
      </c>
      <c r="N14" s="39"/>
      <c r="O14" s="39">
        <v>0</v>
      </c>
      <c r="P14" s="39">
        <v>0</v>
      </c>
      <c r="Q14" s="39"/>
      <c r="R14" s="189">
        <v>2000</v>
      </c>
      <c r="S14" s="63">
        <f>SUM(H14:R14)</f>
        <v>14000</v>
      </c>
    </row>
    <row r="15" spans="1:20" ht="22.5">
      <c r="A15" s="6"/>
      <c r="B15" s="6"/>
      <c r="C15" s="134" t="s">
        <v>229</v>
      </c>
      <c r="D15" s="89" t="s">
        <v>231</v>
      </c>
      <c r="E15" s="50" t="s">
        <v>230</v>
      </c>
      <c r="F15" s="135"/>
      <c r="G15" s="136"/>
      <c r="H15" s="136">
        <v>0</v>
      </c>
      <c r="I15" s="136">
        <v>0</v>
      </c>
      <c r="J15" s="137">
        <v>0</v>
      </c>
      <c r="K15" s="39">
        <v>0</v>
      </c>
      <c r="L15" s="39">
        <v>216</v>
      </c>
      <c r="M15" s="39">
        <v>0</v>
      </c>
      <c r="N15" s="39"/>
      <c r="O15" s="39"/>
      <c r="P15" s="39"/>
      <c r="Q15" s="39"/>
      <c r="R15" s="39">
        <v>0</v>
      </c>
      <c r="S15" s="63">
        <f>SUM(H15:Q15)</f>
        <v>216</v>
      </c>
      <c r="T15" s="17"/>
    </row>
    <row r="16" spans="1:19" ht="11.25" customHeight="1">
      <c r="A16" s="92"/>
      <c r="B16" s="92"/>
      <c r="C16" s="77" t="s">
        <v>0</v>
      </c>
      <c r="D16" s="78"/>
      <c r="E16" s="68"/>
      <c r="F16" s="138">
        <f>SUM(F14:F14)</f>
        <v>0</v>
      </c>
      <c r="G16" s="138">
        <f aca="true" t="shared" si="1" ref="G16:Q16">SUM(G14:G14)</f>
        <v>0</v>
      </c>
      <c r="H16" s="138">
        <f t="shared" si="1"/>
        <v>2000</v>
      </c>
      <c r="I16" s="138">
        <f>SUM(I14:I15)</f>
        <v>2000</v>
      </c>
      <c r="J16" s="138">
        <f t="shared" si="1"/>
        <v>2000</v>
      </c>
      <c r="K16" s="138">
        <f t="shared" si="1"/>
        <v>2000</v>
      </c>
      <c r="L16" s="138">
        <f>SUM(L14:L14)</f>
        <v>2000</v>
      </c>
      <c r="M16" s="138">
        <f t="shared" si="1"/>
        <v>2000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v>0</v>
      </c>
      <c r="S16" s="63">
        <f>SUM(H16:Q16)</f>
        <v>12000</v>
      </c>
    </row>
    <row r="17" spans="1:19" s="4" customFormat="1" ht="30" customHeight="1">
      <c r="A17" s="112"/>
      <c r="B17" s="13"/>
      <c r="C17" s="17"/>
      <c r="D17" s="96"/>
      <c r="E17" s="14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99"/>
    </row>
    <row r="18" spans="1:19" s="4" customFormat="1" ht="30" customHeight="1">
      <c r="A18" s="140"/>
      <c r="B18" s="141"/>
      <c r="C18" s="17"/>
      <c r="D18" s="96"/>
      <c r="E18" s="14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99"/>
    </row>
    <row r="19" spans="1:19" s="4" customFormat="1" ht="30" customHeight="1">
      <c r="A19" s="92"/>
      <c r="B19" s="92"/>
      <c r="C19" s="205" t="s">
        <v>7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</row>
    <row r="20" spans="1:19" s="4" customFormat="1" ht="30" customHeight="1">
      <c r="A20" s="142" t="s">
        <v>6</v>
      </c>
      <c r="B20" s="142"/>
      <c r="C20" s="42" t="s">
        <v>176</v>
      </c>
      <c r="D20" s="89" t="s">
        <v>177</v>
      </c>
      <c r="E20" s="44" t="s">
        <v>254</v>
      </c>
      <c r="F20" s="54"/>
      <c r="G20" s="39"/>
      <c r="H20" s="39">
        <v>0</v>
      </c>
      <c r="I20" s="39">
        <v>6912.8</v>
      </c>
      <c r="J20" s="39">
        <v>8472.8</v>
      </c>
      <c r="K20" s="39">
        <v>8741.2</v>
      </c>
      <c r="L20" s="39">
        <v>10127.6</v>
      </c>
      <c r="M20" s="39">
        <v>9492</v>
      </c>
      <c r="N20" s="39"/>
      <c r="O20" s="39"/>
      <c r="P20" s="39"/>
      <c r="Q20" s="39"/>
      <c r="R20" s="189">
        <v>10030</v>
      </c>
      <c r="S20" s="63">
        <f>SUM(I20:R20)</f>
        <v>53776.4</v>
      </c>
    </row>
    <row r="21" spans="1:19" s="4" customFormat="1" ht="30" customHeight="1">
      <c r="A21" s="130" t="s">
        <v>18</v>
      </c>
      <c r="B21" s="130" t="s">
        <v>19</v>
      </c>
      <c r="C21" s="77" t="s">
        <v>0</v>
      </c>
      <c r="D21" s="78"/>
      <c r="E21" s="68"/>
      <c r="F21" s="79">
        <f>SUM(F20)</f>
        <v>0</v>
      </c>
      <c r="G21" s="79">
        <f>SUM(G20)</f>
        <v>0</v>
      </c>
      <c r="H21" s="79">
        <f>SUM(H20)</f>
        <v>0</v>
      </c>
      <c r="I21" s="79">
        <f>SUM(I20)</f>
        <v>6912.8</v>
      </c>
      <c r="J21" s="79">
        <f aca="true" t="shared" si="2" ref="J21:Q21">SUM(J20)</f>
        <v>8472.8</v>
      </c>
      <c r="K21" s="79">
        <f>SUM(K20)</f>
        <v>8741.2</v>
      </c>
      <c r="L21" s="79">
        <f>SUM(L20)</f>
        <v>10127.6</v>
      </c>
      <c r="M21" s="79">
        <f t="shared" si="2"/>
        <v>9492</v>
      </c>
      <c r="N21" s="79">
        <f t="shared" si="2"/>
        <v>0</v>
      </c>
      <c r="O21" s="79">
        <f t="shared" si="2"/>
        <v>0</v>
      </c>
      <c r="P21" s="79">
        <f t="shared" si="2"/>
        <v>0</v>
      </c>
      <c r="Q21" s="79">
        <f t="shared" si="2"/>
        <v>0</v>
      </c>
      <c r="R21" s="79">
        <v>10030</v>
      </c>
      <c r="S21" s="63">
        <f>SUM(I21:R21)</f>
        <v>53776.4</v>
      </c>
    </row>
    <row r="22" spans="1:19" s="4" customFormat="1" ht="30" customHeight="1">
      <c r="A22" s="143"/>
      <c r="B22" s="14"/>
      <c r="C22" s="17"/>
      <c r="D22" s="96"/>
      <c r="E22" s="14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1:19" s="4" customFormat="1" ht="30" customHeight="1">
      <c r="A23" s="143"/>
      <c r="B23" s="14"/>
      <c r="C23" s="14"/>
      <c r="D23" s="14"/>
      <c r="E23" s="14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4"/>
    </row>
    <row r="24" spans="1:19" s="4" customFormat="1" ht="30" customHeight="1">
      <c r="A24" s="92"/>
      <c r="B24" s="92"/>
      <c r="C24" s="206" t="s">
        <v>8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</row>
    <row r="25" spans="1:20" s="4" customFormat="1" ht="30" customHeight="1">
      <c r="A25" s="186"/>
      <c r="B25" s="186"/>
      <c r="C25" s="72" t="s">
        <v>219</v>
      </c>
      <c r="D25" s="89" t="s">
        <v>220</v>
      </c>
      <c r="E25" s="44" t="s">
        <v>221</v>
      </c>
      <c r="F25" s="74"/>
      <c r="G25" s="86"/>
      <c r="H25" s="39">
        <v>0</v>
      </c>
      <c r="I25" s="39">
        <v>0</v>
      </c>
      <c r="J25" s="45">
        <v>202.4</v>
      </c>
      <c r="K25" s="45">
        <v>139.15</v>
      </c>
      <c r="L25" s="45">
        <v>164.45</v>
      </c>
      <c r="M25" s="39">
        <v>0</v>
      </c>
      <c r="N25" s="39"/>
      <c r="O25" s="39"/>
      <c r="P25" s="39"/>
      <c r="Q25" s="39"/>
      <c r="R25" s="189">
        <v>482.81</v>
      </c>
      <c r="S25" s="63">
        <f>SUM(H25:R25)</f>
        <v>988.81</v>
      </c>
      <c r="T25" s="57"/>
    </row>
    <row r="26" spans="1:20" s="4" customFormat="1" ht="30" customHeight="1">
      <c r="A26" s="130" t="s">
        <v>18</v>
      </c>
      <c r="B26" s="130" t="s">
        <v>19</v>
      </c>
      <c r="C26" s="77" t="s">
        <v>0</v>
      </c>
      <c r="D26" s="78"/>
      <c r="E26" s="68"/>
      <c r="F26" s="79">
        <f>F25</f>
        <v>0</v>
      </c>
      <c r="G26" s="79">
        <f aca="true" t="shared" si="3" ref="G26:Q26">G25</f>
        <v>0</v>
      </c>
      <c r="H26" s="79">
        <f t="shared" si="3"/>
        <v>0</v>
      </c>
      <c r="I26" s="79">
        <f t="shared" si="3"/>
        <v>0</v>
      </c>
      <c r="J26" s="79">
        <f t="shared" si="3"/>
        <v>202.4</v>
      </c>
      <c r="K26" s="79">
        <f t="shared" si="3"/>
        <v>139.15</v>
      </c>
      <c r="L26" s="79">
        <f t="shared" si="3"/>
        <v>164.45</v>
      </c>
      <c r="M26" s="79">
        <f t="shared" si="3"/>
        <v>0</v>
      </c>
      <c r="N26" s="79">
        <f t="shared" si="3"/>
        <v>0</v>
      </c>
      <c r="O26" s="79">
        <f t="shared" si="3"/>
        <v>0</v>
      </c>
      <c r="P26" s="79">
        <f t="shared" si="3"/>
        <v>0</v>
      </c>
      <c r="Q26" s="79">
        <f t="shared" si="3"/>
        <v>0</v>
      </c>
      <c r="R26" s="79">
        <v>482.81</v>
      </c>
      <c r="S26" s="63">
        <v>988.81</v>
      </c>
      <c r="T26" s="58"/>
    </row>
    <row r="27" spans="1:20" s="4" customFormat="1" ht="30" customHeight="1">
      <c r="A27" s="102"/>
      <c r="B27" s="102"/>
      <c r="C27" s="145"/>
      <c r="D27" s="146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58"/>
    </row>
    <row r="28" spans="1:19" s="13" customFormat="1" ht="37.5" customHeight="1">
      <c r="A28" s="186"/>
      <c r="B28" s="186"/>
      <c r="C28" s="207" t="s">
        <v>198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</row>
    <row r="29" spans="1:20" s="4" customFormat="1" ht="30" customHeight="1">
      <c r="A29" s="186"/>
      <c r="B29" s="186"/>
      <c r="C29" s="150" t="s">
        <v>202</v>
      </c>
      <c r="D29" s="151" t="s">
        <v>203</v>
      </c>
      <c r="E29" s="44" t="s">
        <v>204</v>
      </c>
      <c r="F29" s="122"/>
      <c r="G29" s="123"/>
      <c r="H29" s="45">
        <v>3000</v>
      </c>
      <c r="I29" s="45">
        <v>3000</v>
      </c>
      <c r="J29" s="39">
        <v>3000</v>
      </c>
      <c r="K29" s="45">
        <v>0</v>
      </c>
      <c r="L29" s="45">
        <v>0</v>
      </c>
      <c r="M29" s="45">
        <v>0</v>
      </c>
      <c r="N29" s="45"/>
      <c r="O29" s="45"/>
      <c r="P29" s="45"/>
      <c r="Q29" s="45"/>
      <c r="R29" s="45">
        <v>0</v>
      </c>
      <c r="S29" s="76">
        <f>SUM(H29:Q29)</f>
        <v>9000</v>
      </c>
      <c r="T29" s="58"/>
    </row>
    <row r="30" spans="1:19" s="4" customFormat="1" ht="30" customHeight="1">
      <c r="A30" s="186"/>
      <c r="B30" s="186"/>
      <c r="C30" s="64" t="s">
        <v>205</v>
      </c>
      <c r="D30" s="151" t="s">
        <v>206</v>
      </c>
      <c r="E30" s="44" t="s">
        <v>209</v>
      </c>
      <c r="F30" s="122"/>
      <c r="G30" s="123"/>
      <c r="H30" s="45">
        <v>3183.95</v>
      </c>
      <c r="I30" s="45">
        <v>3183.95</v>
      </c>
      <c r="J30" s="39">
        <v>3183.95</v>
      </c>
      <c r="K30" s="45">
        <v>0</v>
      </c>
      <c r="L30" s="45">
        <v>0</v>
      </c>
      <c r="M30" s="45">
        <v>0</v>
      </c>
      <c r="N30" s="45"/>
      <c r="O30" s="45"/>
      <c r="P30" s="45"/>
      <c r="Q30" s="45"/>
      <c r="R30" s="45" t="s">
        <v>279</v>
      </c>
      <c r="S30" s="76">
        <f>SUM(H30:Q30)</f>
        <v>9551.849999999999</v>
      </c>
    </row>
    <row r="31" spans="1:19" s="4" customFormat="1" ht="30" customHeight="1">
      <c r="A31" s="186"/>
      <c r="B31" s="186"/>
      <c r="C31" s="64" t="s">
        <v>207</v>
      </c>
      <c r="D31" s="151" t="s">
        <v>208</v>
      </c>
      <c r="E31" s="44" t="s">
        <v>210</v>
      </c>
      <c r="F31" s="122"/>
      <c r="G31" s="123"/>
      <c r="H31" s="45">
        <v>1400</v>
      </c>
      <c r="I31" s="45">
        <v>1400</v>
      </c>
      <c r="J31" s="39">
        <v>1400</v>
      </c>
      <c r="K31" s="45">
        <v>1400</v>
      </c>
      <c r="L31" s="45">
        <v>1400</v>
      </c>
      <c r="M31" s="45">
        <v>1400</v>
      </c>
      <c r="N31" s="45"/>
      <c r="O31" s="45"/>
      <c r="P31" s="45"/>
      <c r="Q31" s="45"/>
      <c r="R31" s="190">
        <v>1400</v>
      </c>
      <c r="S31" s="76">
        <f>SUM(H31:R31)</f>
        <v>9800</v>
      </c>
    </row>
    <row r="32" spans="1:19" s="4" customFormat="1" ht="30" customHeight="1">
      <c r="A32" s="152" t="s">
        <v>16</v>
      </c>
      <c r="B32" s="5" t="s">
        <v>15</v>
      </c>
      <c r="C32" s="77" t="s">
        <v>0</v>
      </c>
      <c r="D32" s="78"/>
      <c r="E32" s="68"/>
      <c r="F32" s="79">
        <f>F29</f>
        <v>0</v>
      </c>
      <c r="G32" s="79">
        <f>G29</f>
        <v>0</v>
      </c>
      <c r="H32" s="79">
        <f aca="true" t="shared" si="4" ref="H32:Q32">SUM(H29:H31)</f>
        <v>7583.95</v>
      </c>
      <c r="I32" s="79">
        <f t="shared" si="4"/>
        <v>7583.95</v>
      </c>
      <c r="J32" s="79">
        <f t="shared" si="4"/>
        <v>7583.95</v>
      </c>
      <c r="K32" s="79">
        <f t="shared" si="4"/>
        <v>1400</v>
      </c>
      <c r="L32" s="79">
        <f t="shared" si="4"/>
        <v>1400</v>
      </c>
      <c r="M32" s="79">
        <f t="shared" si="4"/>
        <v>1400</v>
      </c>
      <c r="N32" s="79">
        <f t="shared" si="4"/>
        <v>0</v>
      </c>
      <c r="O32" s="79">
        <f t="shared" si="4"/>
        <v>0</v>
      </c>
      <c r="P32" s="79">
        <f t="shared" si="4"/>
        <v>0</v>
      </c>
      <c r="Q32" s="79">
        <f t="shared" si="4"/>
        <v>0</v>
      </c>
      <c r="R32" s="79">
        <v>1400</v>
      </c>
      <c r="S32" s="79">
        <f>SUM(H32:R32)</f>
        <v>28351.85</v>
      </c>
    </row>
    <row r="33" spans="1:19" s="4" customFormat="1" ht="30" customHeight="1">
      <c r="A33" s="112"/>
      <c r="B33" s="13"/>
      <c r="C33" s="13"/>
      <c r="D33" s="13"/>
      <c r="E33" s="13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3"/>
    </row>
    <row r="34" spans="1:19" s="4" customFormat="1" ht="30" customHeight="1">
      <c r="A34" s="92"/>
      <c r="B34" s="92"/>
      <c r="C34" s="205" t="s">
        <v>9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 s="4" customFormat="1" ht="30" customHeight="1">
      <c r="A35" s="153"/>
      <c r="B35" s="153"/>
      <c r="C35" s="42" t="s">
        <v>178</v>
      </c>
      <c r="D35" s="89" t="s">
        <v>179</v>
      </c>
      <c r="E35" s="44" t="s">
        <v>180</v>
      </c>
      <c r="F35" s="74"/>
      <c r="G35" s="86"/>
      <c r="H35" s="39">
        <v>3450</v>
      </c>
      <c r="I35" s="39">
        <v>3450</v>
      </c>
      <c r="J35" s="39">
        <v>3450</v>
      </c>
      <c r="K35" s="39">
        <v>0</v>
      </c>
      <c r="L35" s="39">
        <v>0</v>
      </c>
      <c r="M35" s="39">
        <v>0</v>
      </c>
      <c r="N35" s="39"/>
      <c r="O35" s="39"/>
      <c r="P35" s="39"/>
      <c r="Q35" s="39"/>
      <c r="R35" s="39" t="s">
        <v>279</v>
      </c>
      <c r="S35" s="63">
        <f>SUM(F35:Q35)</f>
        <v>10350</v>
      </c>
    </row>
    <row r="36" spans="1:19" s="4" customFormat="1" ht="30" customHeight="1">
      <c r="A36" s="153"/>
      <c r="B36" s="153"/>
      <c r="C36" s="42" t="s">
        <v>271</v>
      </c>
      <c r="D36" s="89" t="s">
        <v>270</v>
      </c>
      <c r="E36" s="44" t="s">
        <v>180</v>
      </c>
      <c r="F36" s="74"/>
      <c r="G36" s="86"/>
      <c r="H36" s="39">
        <v>0</v>
      </c>
      <c r="I36" s="39">
        <v>0</v>
      </c>
      <c r="J36" s="39">
        <v>0</v>
      </c>
      <c r="K36" s="39">
        <v>1850</v>
      </c>
      <c r="L36" s="39">
        <v>1850</v>
      </c>
      <c r="M36" s="39">
        <v>1850</v>
      </c>
      <c r="N36" s="39"/>
      <c r="O36" s="39"/>
      <c r="P36" s="39"/>
      <c r="Q36" s="39"/>
      <c r="R36" s="189">
        <v>1850</v>
      </c>
      <c r="S36" s="63">
        <f>SUM(K36:R36)</f>
        <v>7400</v>
      </c>
    </row>
    <row r="37" spans="1:19" s="4" customFormat="1" ht="30" customHeight="1">
      <c r="A37" s="153"/>
      <c r="B37" s="153"/>
      <c r="C37" s="42" t="s">
        <v>295</v>
      </c>
      <c r="D37" s="89" t="s">
        <v>294</v>
      </c>
      <c r="E37" s="44" t="s">
        <v>296</v>
      </c>
      <c r="F37" s="74"/>
      <c r="G37" s="86"/>
      <c r="H37" s="39" t="s">
        <v>279</v>
      </c>
      <c r="I37" s="39" t="s">
        <v>279</v>
      </c>
      <c r="J37" s="39" t="s">
        <v>279</v>
      </c>
      <c r="K37" s="39" t="s">
        <v>279</v>
      </c>
      <c r="L37" s="39" t="s">
        <v>279</v>
      </c>
      <c r="M37" s="39" t="s">
        <v>279</v>
      </c>
      <c r="N37" s="39"/>
      <c r="O37" s="39"/>
      <c r="P37" s="39"/>
      <c r="Q37" s="39"/>
      <c r="R37" s="191">
        <v>10000</v>
      </c>
      <c r="S37" s="63">
        <f>SUM(R37)</f>
        <v>10000</v>
      </c>
    </row>
    <row r="38" spans="1:19" s="4" customFormat="1" ht="30" customHeight="1">
      <c r="A38" s="153"/>
      <c r="B38" s="153"/>
      <c r="C38" s="77" t="s">
        <v>0</v>
      </c>
      <c r="D38" s="78"/>
      <c r="E38" s="68"/>
      <c r="F38" s="79">
        <f>SUM(F35:F35)</f>
        <v>0</v>
      </c>
      <c r="G38" s="79">
        <f>SUM(G35:G35)</f>
        <v>0</v>
      </c>
      <c r="H38" s="79">
        <v>3450</v>
      </c>
      <c r="I38" s="79">
        <f aca="true" t="shared" si="5" ref="I38:Q38">SUM(I35:I36)</f>
        <v>3450</v>
      </c>
      <c r="J38" s="79">
        <f t="shared" si="5"/>
        <v>3450</v>
      </c>
      <c r="K38" s="79">
        <f t="shared" si="5"/>
        <v>1850</v>
      </c>
      <c r="L38" s="79">
        <f t="shared" si="5"/>
        <v>1850</v>
      </c>
      <c r="M38" s="79">
        <f t="shared" si="5"/>
        <v>1850</v>
      </c>
      <c r="N38" s="79">
        <f t="shared" si="5"/>
        <v>0</v>
      </c>
      <c r="O38" s="79">
        <f t="shared" si="5"/>
        <v>0</v>
      </c>
      <c r="P38" s="79">
        <f t="shared" si="5"/>
        <v>0</v>
      </c>
      <c r="Q38" s="79">
        <f t="shared" si="5"/>
        <v>0</v>
      </c>
      <c r="R38" s="79">
        <f>SUM(R35:R37)</f>
        <v>11850</v>
      </c>
      <c r="S38" s="79">
        <f>SUM(H38:R38)</f>
        <v>27750</v>
      </c>
    </row>
    <row r="39" spans="1:19" s="4" customFormat="1" ht="30" customHeight="1">
      <c r="A39" s="112"/>
      <c r="B39" s="13"/>
      <c r="C39" s="13"/>
      <c r="D39" s="13"/>
      <c r="E39" s="13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3"/>
    </row>
    <row r="40" spans="1:19" s="4" customFormat="1" ht="30" customHeight="1">
      <c r="A40" s="92"/>
      <c r="B40" s="92"/>
      <c r="C40" s="202" t="s">
        <v>57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4"/>
    </row>
    <row r="41" spans="1:19" s="4" customFormat="1" ht="30" customHeight="1">
      <c r="A41" s="92"/>
      <c r="B41" s="92"/>
      <c r="C41" s="48" t="s">
        <v>187</v>
      </c>
      <c r="D41" s="43" t="s">
        <v>189</v>
      </c>
      <c r="E41" s="50" t="s">
        <v>188</v>
      </c>
      <c r="F41" s="113"/>
      <c r="G41" s="65"/>
      <c r="H41" s="41">
        <v>2429.74</v>
      </c>
      <c r="I41" s="41">
        <v>2429.74</v>
      </c>
      <c r="J41" s="46">
        <v>2429.74</v>
      </c>
      <c r="K41" s="41">
        <v>2429.74</v>
      </c>
      <c r="L41" s="41">
        <v>2429.74</v>
      </c>
      <c r="M41" s="41">
        <v>2429.74</v>
      </c>
      <c r="N41" s="41"/>
      <c r="O41" s="41"/>
      <c r="P41" s="41"/>
      <c r="Q41" s="41"/>
      <c r="R41" s="192">
        <v>2429.74</v>
      </c>
      <c r="S41" s="63">
        <f>SUM(H41:R41)</f>
        <v>17008.18</v>
      </c>
    </row>
    <row r="42" spans="1:19" s="4" customFormat="1" ht="30" customHeight="1">
      <c r="A42" s="5"/>
      <c r="B42" s="5"/>
      <c r="C42" s="88" t="s">
        <v>232</v>
      </c>
      <c r="D42" s="62" t="s">
        <v>242</v>
      </c>
      <c r="E42" s="50" t="s">
        <v>233</v>
      </c>
      <c r="F42" s="117"/>
      <c r="G42" s="41"/>
      <c r="H42" s="41">
        <v>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3">
        <f>SUM(F42:Q42)</f>
        <v>0</v>
      </c>
    </row>
    <row r="43" spans="1:19" s="4" customFormat="1" ht="30" customHeight="1">
      <c r="A43" s="5"/>
      <c r="B43" s="5"/>
      <c r="C43" s="88" t="s">
        <v>239</v>
      </c>
      <c r="D43" s="154" t="s">
        <v>240</v>
      </c>
      <c r="E43" s="50" t="s">
        <v>241</v>
      </c>
      <c r="F43" s="117"/>
      <c r="G43" s="41"/>
      <c r="H43" s="41">
        <v>0</v>
      </c>
      <c r="I43" s="41">
        <v>0</v>
      </c>
      <c r="J43" s="41">
        <v>3000</v>
      </c>
      <c r="K43" s="41">
        <v>0</v>
      </c>
      <c r="L43" s="41">
        <v>0</v>
      </c>
      <c r="M43" s="41">
        <v>0</v>
      </c>
      <c r="N43" s="41"/>
      <c r="O43" s="41"/>
      <c r="P43" s="41"/>
      <c r="Q43" s="41"/>
      <c r="R43" s="41">
        <v>0</v>
      </c>
      <c r="S43" s="63">
        <f>SUM(F43:Q43)</f>
        <v>3000</v>
      </c>
    </row>
    <row r="44" spans="1:19" s="4" customFormat="1" ht="30" customHeight="1">
      <c r="A44" s="5"/>
      <c r="B44" s="5"/>
      <c r="C44" s="88" t="s">
        <v>286</v>
      </c>
      <c r="D44" s="44" t="s">
        <v>278</v>
      </c>
      <c r="E44" s="50" t="s">
        <v>280</v>
      </c>
      <c r="F44" s="117"/>
      <c r="G44" s="41"/>
      <c r="H44" s="41" t="s">
        <v>279</v>
      </c>
      <c r="I44" s="41" t="s">
        <v>279</v>
      </c>
      <c r="J44" s="41" t="s">
        <v>279</v>
      </c>
      <c r="K44" s="41" t="s">
        <v>279</v>
      </c>
      <c r="L44" s="41" t="s">
        <v>279</v>
      </c>
      <c r="M44" s="41" t="s">
        <v>279</v>
      </c>
      <c r="N44" s="41"/>
      <c r="O44" s="41"/>
      <c r="P44" s="41"/>
      <c r="Q44" s="41"/>
      <c r="R44" s="193">
        <v>9500</v>
      </c>
      <c r="S44" s="63">
        <f>SUM(R44)</f>
        <v>9500</v>
      </c>
    </row>
    <row r="45" spans="1:19" s="4" customFormat="1" ht="30" customHeight="1">
      <c r="A45" s="5"/>
      <c r="B45" s="5"/>
      <c r="C45" s="48" t="s">
        <v>297</v>
      </c>
      <c r="D45" s="43" t="s">
        <v>293</v>
      </c>
      <c r="E45" s="50" t="s">
        <v>292</v>
      </c>
      <c r="F45" s="131"/>
      <c r="G45" s="155"/>
      <c r="H45" s="41" t="s">
        <v>279</v>
      </c>
      <c r="I45" s="41" t="s">
        <v>279</v>
      </c>
      <c r="J45" s="41" t="s">
        <v>279</v>
      </c>
      <c r="K45" s="41" t="s">
        <v>279</v>
      </c>
      <c r="L45" s="41" t="s">
        <v>279</v>
      </c>
      <c r="M45" s="41" t="s">
        <v>279</v>
      </c>
      <c r="N45" s="41"/>
      <c r="O45" s="41"/>
      <c r="P45" s="41"/>
      <c r="Q45" s="41"/>
      <c r="R45" s="193">
        <v>3000</v>
      </c>
      <c r="S45" s="63">
        <v>3000</v>
      </c>
    </row>
    <row r="46" spans="1:157" s="4" customFormat="1" ht="30" customHeight="1">
      <c r="A46" s="5"/>
      <c r="B46" s="5"/>
      <c r="C46" s="77" t="s">
        <v>0</v>
      </c>
      <c r="D46" s="78"/>
      <c r="E46" s="68"/>
      <c r="F46" s="79">
        <f>SUM(F41:F42)</f>
        <v>0</v>
      </c>
      <c r="G46" s="79">
        <f>SUM(G41:G42)</f>
        <v>0</v>
      </c>
      <c r="H46" s="79">
        <f aca="true" t="shared" si="6" ref="H46:Q46">SUM(H41:H43)</f>
        <v>2429.74</v>
      </c>
      <c r="I46" s="79">
        <f t="shared" si="6"/>
        <v>2429.74</v>
      </c>
      <c r="J46" s="79">
        <f t="shared" si="6"/>
        <v>5429.74</v>
      </c>
      <c r="K46" s="79">
        <f t="shared" si="6"/>
        <v>2429.74</v>
      </c>
      <c r="L46" s="79">
        <f t="shared" si="6"/>
        <v>2429.74</v>
      </c>
      <c r="M46" s="79">
        <f t="shared" si="6"/>
        <v>2429.74</v>
      </c>
      <c r="N46" s="79">
        <f t="shared" si="6"/>
        <v>0</v>
      </c>
      <c r="O46" s="79">
        <f t="shared" si="6"/>
        <v>0</v>
      </c>
      <c r="P46" s="79">
        <f t="shared" si="6"/>
        <v>0</v>
      </c>
      <c r="Q46" s="79">
        <f t="shared" si="6"/>
        <v>0</v>
      </c>
      <c r="R46" s="79">
        <f>SUM(R41:R45)</f>
        <v>14929.74</v>
      </c>
      <c r="S46" s="79">
        <f>SUM(S41:S45)</f>
        <v>32508.18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</row>
    <row r="47" spans="1:19" s="4" customFormat="1" ht="30" customHeight="1">
      <c r="A47" s="92"/>
      <c r="B47" s="92"/>
      <c r="C47" s="17"/>
      <c r="D47" s="96"/>
      <c r="E47" s="14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156"/>
    </row>
    <row r="48" spans="1:19" s="4" customFormat="1" ht="30" customHeight="1">
      <c r="A48" s="112"/>
      <c r="B48" s="13"/>
      <c r="C48" s="13"/>
      <c r="D48" s="13"/>
      <c r="E48" s="13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3"/>
    </row>
    <row r="49" spans="1:19" s="4" customFormat="1" ht="30" customHeight="1">
      <c r="A49" s="112"/>
      <c r="B49" s="13"/>
      <c r="C49" s="202" t="s">
        <v>49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</row>
    <row r="50" spans="1:19" s="4" customFormat="1" ht="30" customHeight="1">
      <c r="A50" s="92"/>
      <c r="B50" s="92"/>
      <c r="C50" s="72" t="s">
        <v>190</v>
      </c>
      <c r="D50" s="44" t="s">
        <v>191</v>
      </c>
      <c r="E50" s="73" t="s">
        <v>192</v>
      </c>
      <c r="F50" s="74"/>
      <c r="G50" s="74"/>
      <c r="H50" s="54">
        <v>122.47</v>
      </c>
      <c r="I50" s="54">
        <v>80.49</v>
      </c>
      <c r="J50" s="47">
        <v>157.31</v>
      </c>
      <c r="K50" s="54">
        <v>274.28</v>
      </c>
      <c r="L50" s="54">
        <v>263.19</v>
      </c>
      <c r="M50" s="54">
        <v>315.96</v>
      </c>
      <c r="N50" s="54"/>
      <c r="O50" s="75"/>
      <c r="P50" s="75"/>
      <c r="Q50" s="75"/>
      <c r="R50" s="194">
        <v>276.55</v>
      </c>
      <c r="S50" s="76">
        <f>SUM(H50:R50)</f>
        <v>1490.25</v>
      </c>
    </row>
    <row r="51" spans="1:19" s="4" customFormat="1" ht="30" customHeight="1">
      <c r="A51" s="5"/>
      <c r="B51" s="5"/>
      <c r="C51" s="77" t="s">
        <v>0</v>
      </c>
      <c r="D51" s="78"/>
      <c r="E51" s="68"/>
      <c r="F51" s="79">
        <f>F50</f>
        <v>0</v>
      </c>
      <c r="G51" s="79">
        <f aca="true" t="shared" si="7" ref="G51:S51">G50</f>
        <v>0</v>
      </c>
      <c r="H51" s="79">
        <f t="shared" si="7"/>
        <v>122.47</v>
      </c>
      <c r="I51" s="79">
        <f t="shared" si="7"/>
        <v>80.49</v>
      </c>
      <c r="J51" s="79">
        <f t="shared" si="7"/>
        <v>157.31</v>
      </c>
      <c r="K51" s="79">
        <f t="shared" si="7"/>
        <v>274.28</v>
      </c>
      <c r="L51" s="79">
        <f t="shared" si="7"/>
        <v>263.19</v>
      </c>
      <c r="M51" s="79">
        <f t="shared" si="7"/>
        <v>315.96</v>
      </c>
      <c r="N51" s="79">
        <f t="shared" si="7"/>
        <v>0</v>
      </c>
      <c r="O51" s="79">
        <f t="shared" si="7"/>
        <v>0</v>
      </c>
      <c r="P51" s="79">
        <f t="shared" si="7"/>
        <v>0</v>
      </c>
      <c r="Q51" s="79">
        <f t="shared" si="7"/>
        <v>0</v>
      </c>
      <c r="R51" s="79">
        <v>276.55</v>
      </c>
      <c r="S51" s="79">
        <f t="shared" si="7"/>
        <v>1490.25</v>
      </c>
    </row>
    <row r="52" spans="1:19" s="4" customFormat="1" ht="30" customHeight="1">
      <c r="A52" s="92"/>
      <c r="B52" s="92"/>
      <c r="C52" s="17"/>
      <c r="D52" s="96"/>
      <c r="E52" s="14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  <row r="53" spans="1:19" s="4" customFormat="1" ht="30" customHeight="1">
      <c r="A53" s="112"/>
      <c r="B53" s="13"/>
      <c r="C53" s="13"/>
      <c r="D53" s="13"/>
      <c r="E53" s="13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3"/>
    </row>
    <row r="54" spans="1:19" s="4" customFormat="1" ht="30" customHeight="1">
      <c r="A54" s="112"/>
      <c r="B54" s="13"/>
      <c r="C54" s="198" t="s">
        <v>54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</row>
    <row r="55" spans="1:19" s="4" customFormat="1" ht="30" customHeight="1">
      <c r="A55" s="92"/>
      <c r="B55" s="92"/>
      <c r="C55" s="48" t="s">
        <v>262</v>
      </c>
      <c r="D55" s="43" t="s">
        <v>263</v>
      </c>
      <c r="E55" s="50" t="s">
        <v>183</v>
      </c>
      <c r="F55" s="61"/>
      <c r="G55" s="61"/>
      <c r="H55" s="157">
        <v>0</v>
      </c>
      <c r="I55" s="157">
        <v>0</v>
      </c>
      <c r="J55" s="41">
        <v>2682.04</v>
      </c>
      <c r="K55" s="41">
        <v>4285.42</v>
      </c>
      <c r="L55" s="41">
        <v>6826.64</v>
      </c>
      <c r="M55" s="41">
        <v>7105.6</v>
      </c>
      <c r="N55" s="61"/>
      <c r="O55" s="61"/>
      <c r="P55" s="61"/>
      <c r="Q55" s="61"/>
      <c r="R55" s="195">
        <v>8737.94</v>
      </c>
      <c r="S55" s="111">
        <f>SUM(H55:R55)</f>
        <v>29637.64</v>
      </c>
    </row>
    <row r="56" spans="1:19" s="4" customFormat="1" ht="30" customHeight="1">
      <c r="A56" s="5"/>
      <c r="B56" s="5"/>
      <c r="C56" s="48" t="s">
        <v>181</v>
      </c>
      <c r="D56" s="43" t="s">
        <v>182</v>
      </c>
      <c r="E56" s="50" t="s">
        <v>183</v>
      </c>
      <c r="F56" s="74"/>
      <c r="G56" s="65"/>
      <c r="H56" s="41">
        <v>3059.04</v>
      </c>
      <c r="I56" s="41">
        <v>2427.95</v>
      </c>
      <c r="J56" s="41">
        <v>2427.95</v>
      </c>
      <c r="K56" s="41">
        <v>0</v>
      </c>
      <c r="L56" s="41">
        <v>0</v>
      </c>
      <c r="M56" s="41">
        <v>0</v>
      </c>
      <c r="N56" s="41"/>
      <c r="O56" s="41"/>
      <c r="P56" s="41"/>
      <c r="Q56" s="41"/>
      <c r="R56" s="41" t="s">
        <v>279</v>
      </c>
      <c r="S56" s="63">
        <f>SUM(F56:Q56)</f>
        <v>7914.94</v>
      </c>
    </row>
    <row r="57" spans="1:19" s="4" customFormat="1" ht="30" customHeight="1">
      <c r="A57" s="61"/>
      <c r="B57" s="61"/>
      <c r="C57" s="66" t="s">
        <v>0</v>
      </c>
      <c r="D57" s="67"/>
      <c r="E57" s="68"/>
      <c r="F57" s="69">
        <f>SUM(F56:F56)</f>
        <v>0</v>
      </c>
      <c r="G57" s="69">
        <f>SUM(G56:G56)</f>
        <v>0</v>
      </c>
      <c r="H57" s="69">
        <f>SUM(H55:H56)</f>
        <v>3059.04</v>
      </c>
      <c r="I57" s="69">
        <f aca="true" t="shared" si="8" ref="I57:Q57">SUM(I55:I56)</f>
        <v>2427.95</v>
      </c>
      <c r="J57" s="69">
        <f t="shared" si="8"/>
        <v>5109.99</v>
      </c>
      <c r="K57" s="69">
        <f t="shared" si="8"/>
        <v>4285.42</v>
      </c>
      <c r="L57" s="69">
        <f t="shared" si="8"/>
        <v>6826.64</v>
      </c>
      <c r="M57" s="69">
        <f t="shared" si="8"/>
        <v>7105.6</v>
      </c>
      <c r="N57" s="69">
        <f t="shared" si="8"/>
        <v>0</v>
      </c>
      <c r="O57" s="69">
        <f t="shared" si="8"/>
        <v>0</v>
      </c>
      <c r="P57" s="69">
        <f t="shared" si="8"/>
        <v>0</v>
      </c>
      <c r="Q57" s="69">
        <f t="shared" si="8"/>
        <v>0</v>
      </c>
      <c r="R57" s="69">
        <v>8737.94</v>
      </c>
      <c r="S57" s="69">
        <f>SUM(S55:S56)</f>
        <v>37552.58</v>
      </c>
    </row>
    <row r="58" spans="1:19" s="4" customFormat="1" ht="30" customHeight="1">
      <c r="A58" s="159" t="s">
        <v>36</v>
      </c>
      <c r="B58" s="159"/>
      <c r="C58" s="160"/>
      <c r="D58" s="161"/>
      <c r="E58" s="14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</row>
    <row r="59" spans="1:157" s="4" customFormat="1" ht="30" customHeight="1">
      <c r="A59" s="163"/>
      <c r="B59" s="164"/>
      <c r="C59" s="15"/>
      <c r="D59" s="15"/>
      <c r="E59" s="1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5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</row>
    <row r="60" spans="1:19" s="4" customFormat="1" ht="30" customHeight="1">
      <c r="A60" s="166"/>
      <c r="B60" s="15"/>
      <c r="C60" s="202" t="s">
        <v>50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4"/>
    </row>
    <row r="61" spans="1:19" s="4" customFormat="1" ht="30" customHeight="1">
      <c r="A61" s="92"/>
      <c r="B61" s="92"/>
      <c r="C61" s="48" t="s">
        <v>84</v>
      </c>
      <c r="D61" s="89" t="s">
        <v>86</v>
      </c>
      <c r="E61" s="50" t="s">
        <v>85</v>
      </c>
      <c r="F61" s="86"/>
      <c r="G61" s="86"/>
      <c r="H61" s="39">
        <v>40186.6</v>
      </c>
      <c r="I61" s="39">
        <v>19888</v>
      </c>
      <c r="J61" s="39">
        <v>24541.35</v>
      </c>
      <c r="K61" s="39">
        <v>0</v>
      </c>
      <c r="L61" s="39">
        <v>0</v>
      </c>
      <c r="M61" s="39">
        <v>0</v>
      </c>
      <c r="N61" s="39"/>
      <c r="O61" s="39"/>
      <c r="P61" s="39"/>
      <c r="Q61" s="39"/>
      <c r="R61" s="39" t="s">
        <v>279</v>
      </c>
      <c r="S61" s="63">
        <f>SUM(F61:Q61)</f>
        <v>84615.95</v>
      </c>
    </row>
    <row r="62" spans="1:19" s="4" customFormat="1" ht="30" customHeight="1">
      <c r="A62" s="5" t="s">
        <v>20</v>
      </c>
      <c r="B62" s="5" t="s">
        <v>15</v>
      </c>
      <c r="C62" s="72" t="s">
        <v>193</v>
      </c>
      <c r="D62" s="43" t="s">
        <v>194</v>
      </c>
      <c r="E62" s="50" t="s">
        <v>195</v>
      </c>
      <c r="F62" s="122"/>
      <c r="G62" s="123"/>
      <c r="H62" s="41">
        <v>1587.2</v>
      </c>
      <c r="I62" s="41">
        <v>3739.2</v>
      </c>
      <c r="J62" s="41">
        <v>8750.4</v>
      </c>
      <c r="K62" s="41">
        <v>0</v>
      </c>
      <c r="L62" s="41">
        <v>0</v>
      </c>
      <c r="M62" s="41">
        <v>0</v>
      </c>
      <c r="N62" s="41"/>
      <c r="O62" s="41"/>
      <c r="P62" s="41"/>
      <c r="Q62" s="41"/>
      <c r="R62" s="41" t="s">
        <v>279</v>
      </c>
      <c r="S62" s="111">
        <f>SUM(H62:Q62)</f>
        <v>14076.8</v>
      </c>
    </row>
    <row r="63" spans="1:19" s="4" customFormat="1" ht="30" customHeight="1">
      <c r="A63" s="5"/>
      <c r="B63" s="5"/>
      <c r="C63" s="72" t="s">
        <v>272</v>
      </c>
      <c r="D63" s="43" t="s">
        <v>273</v>
      </c>
      <c r="E63" s="50" t="s">
        <v>274</v>
      </c>
      <c r="F63" s="122"/>
      <c r="G63" s="123"/>
      <c r="H63" s="41">
        <v>0</v>
      </c>
      <c r="I63" s="41">
        <v>0</v>
      </c>
      <c r="J63" s="41">
        <v>0</v>
      </c>
      <c r="K63" s="41">
        <v>30851.48</v>
      </c>
      <c r="L63" s="41">
        <v>39326.25</v>
      </c>
      <c r="M63" s="41"/>
      <c r="N63" s="41"/>
      <c r="O63" s="41"/>
      <c r="P63" s="41"/>
      <c r="Q63" s="41"/>
      <c r="R63" s="192">
        <v>40546.09</v>
      </c>
      <c r="S63" s="111">
        <f>SUM(H63:R63)</f>
        <v>110723.81999999999</v>
      </c>
    </row>
    <row r="64" spans="1:19" s="4" customFormat="1" ht="30" customHeight="1">
      <c r="A64" s="5"/>
      <c r="B64" s="5"/>
      <c r="C64" s="77" t="s">
        <v>0</v>
      </c>
      <c r="D64" s="78"/>
      <c r="E64" s="93"/>
      <c r="F64" s="79">
        <f>SUM(F61:F61)</f>
        <v>0</v>
      </c>
      <c r="G64" s="79">
        <f>SUM(G61:G61)</f>
        <v>0</v>
      </c>
      <c r="H64" s="79">
        <f>SUM(H61:H63)</f>
        <v>41773.799999999996</v>
      </c>
      <c r="I64" s="79">
        <f aca="true" t="shared" si="9" ref="I64:S64">SUM(I61:I63)</f>
        <v>23627.2</v>
      </c>
      <c r="J64" s="79">
        <f t="shared" si="9"/>
        <v>33291.75</v>
      </c>
      <c r="K64" s="79">
        <f t="shared" si="9"/>
        <v>30851.48</v>
      </c>
      <c r="L64" s="79">
        <f t="shared" si="9"/>
        <v>39326.25</v>
      </c>
      <c r="M64" s="79">
        <f t="shared" si="9"/>
        <v>0</v>
      </c>
      <c r="N64" s="79">
        <f t="shared" si="9"/>
        <v>0</v>
      </c>
      <c r="O64" s="79">
        <f t="shared" si="9"/>
        <v>0</v>
      </c>
      <c r="P64" s="79">
        <f t="shared" si="9"/>
        <v>0</v>
      </c>
      <c r="Q64" s="79">
        <f t="shared" si="9"/>
        <v>0</v>
      </c>
      <c r="R64" s="79">
        <v>41892.23</v>
      </c>
      <c r="S64" s="79">
        <f t="shared" si="9"/>
        <v>209416.57</v>
      </c>
    </row>
    <row r="65" spans="1:19" s="4" customFormat="1" ht="30" customHeight="1">
      <c r="A65" s="92"/>
      <c r="B65" s="92"/>
      <c r="C65" s="17"/>
      <c r="D65" s="96"/>
      <c r="E65" s="97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9"/>
    </row>
    <row r="66" spans="1:19" ht="11.25">
      <c r="A66" s="112"/>
      <c r="B66" s="13"/>
      <c r="C66" s="17"/>
      <c r="D66" s="96"/>
      <c r="E66" s="97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9"/>
    </row>
    <row r="67" spans="1:42" s="5" customFormat="1" ht="11.25">
      <c r="A67" s="140"/>
      <c r="B67" s="141"/>
      <c r="C67" s="198" t="s">
        <v>217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200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21"/>
    </row>
    <row r="68" spans="1:41" ht="11.25" customHeight="1">
      <c r="A68" s="92"/>
      <c r="B68" s="167"/>
      <c r="C68" s="168" t="s">
        <v>215</v>
      </c>
      <c r="D68" s="169" t="s">
        <v>216</v>
      </c>
      <c r="E68" s="50" t="s">
        <v>218</v>
      </c>
      <c r="F68" s="113"/>
      <c r="G68" s="65"/>
      <c r="H68" s="41">
        <v>1814.23</v>
      </c>
      <c r="I68" s="41">
        <v>1814.23</v>
      </c>
      <c r="J68" s="41">
        <v>1814.23</v>
      </c>
      <c r="K68" s="41">
        <v>0</v>
      </c>
      <c r="L68" s="41">
        <v>0</v>
      </c>
      <c r="M68" s="41">
        <v>0</v>
      </c>
      <c r="N68" s="41"/>
      <c r="O68" s="41"/>
      <c r="P68" s="41"/>
      <c r="Q68" s="41"/>
      <c r="R68" s="41" t="s">
        <v>279</v>
      </c>
      <c r="S68" s="114">
        <f>SUM(F68:Q68)</f>
        <v>5442.6900000000005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19" s="4" customFormat="1" ht="11.25">
      <c r="A69" s="170"/>
      <c r="B69" s="170"/>
      <c r="C69" s="92"/>
      <c r="D69" s="68"/>
      <c r="E69" s="171"/>
      <c r="F69" s="171">
        <f>SUM(F68:F68)</f>
        <v>0</v>
      </c>
      <c r="G69" s="171">
        <f aca="true" t="shared" si="10" ref="G69:Q69">SUM(G68:G68)</f>
        <v>0</v>
      </c>
      <c r="H69" s="171">
        <f>SUM(H68:H68)</f>
        <v>1814.23</v>
      </c>
      <c r="I69" s="171">
        <f>SUM(I68)</f>
        <v>1814.23</v>
      </c>
      <c r="J69" s="171">
        <f t="shared" si="10"/>
        <v>1814.23</v>
      </c>
      <c r="K69" s="171">
        <f>SUM(K68:K68)</f>
        <v>0</v>
      </c>
      <c r="L69" s="171">
        <f>SUM(L68:L68)</f>
        <v>0</v>
      </c>
      <c r="M69" s="171">
        <f t="shared" si="10"/>
        <v>0</v>
      </c>
      <c r="N69" s="171">
        <f t="shared" si="10"/>
        <v>0</v>
      </c>
      <c r="O69" s="171">
        <f t="shared" si="10"/>
        <v>0</v>
      </c>
      <c r="P69" s="171">
        <f t="shared" si="10"/>
        <v>0</v>
      </c>
      <c r="Q69" s="171">
        <f t="shared" si="10"/>
        <v>0</v>
      </c>
      <c r="R69" s="171" t="s">
        <v>279</v>
      </c>
      <c r="S69" s="114">
        <f>SUM(F69:Q69)</f>
        <v>5442.6900000000005</v>
      </c>
    </row>
    <row r="70" spans="1:19" ht="11.25">
      <c r="A70" s="5"/>
      <c r="B70" s="172"/>
      <c r="C70" s="13"/>
      <c r="D70" s="13"/>
      <c r="E70" s="13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3"/>
    </row>
    <row r="71" spans="1:71" s="5" customFormat="1" ht="11.25">
      <c r="A71" s="112"/>
      <c r="B71" s="13"/>
      <c r="C71" s="198" t="s">
        <v>61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20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21"/>
    </row>
    <row r="72" spans="1:70" ht="11.25" customHeight="1" hidden="1">
      <c r="A72" s="112"/>
      <c r="B72" s="13"/>
      <c r="C72" s="51" t="s">
        <v>264</v>
      </c>
      <c r="D72" s="52" t="s">
        <v>265</v>
      </c>
      <c r="E72" s="53" t="s">
        <v>266</v>
      </c>
      <c r="F72" s="113"/>
      <c r="G72" s="65"/>
      <c r="H72" s="41">
        <v>0</v>
      </c>
      <c r="I72" s="41">
        <v>0</v>
      </c>
      <c r="J72" s="41">
        <v>5000</v>
      </c>
      <c r="K72" s="41">
        <v>5000</v>
      </c>
      <c r="L72" s="41">
        <v>5000</v>
      </c>
      <c r="M72" s="41">
        <v>5000</v>
      </c>
      <c r="N72" s="41"/>
      <c r="O72" s="41"/>
      <c r="P72" s="41"/>
      <c r="Q72" s="41"/>
      <c r="R72" s="41">
        <v>5000</v>
      </c>
      <c r="S72" s="114">
        <f>SUM(J72:R72)</f>
        <v>25000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0" s="4" customFormat="1" ht="11.25" hidden="1">
      <c r="A73" s="112"/>
      <c r="B73" s="13"/>
      <c r="C73" s="92"/>
      <c r="D73" s="68"/>
      <c r="E73" s="171"/>
      <c r="F73" s="171">
        <f aca="true" t="shared" si="11" ref="F73:Q73">SUM(F72:F72)</f>
        <v>0</v>
      </c>
      <c r="G73" s="171">
        <f t="shared" si="11"/>
        <v>0</v>
      </c>
      <c r="H73" s="171">
        <f t="shared" si="11"/>
        <v>0</v>
      </c>
      <c r="I73" s="171"/>
      <c r="J73" s="171">
        <v>5000</v>
      </c>
      <c r="K73" s="171">
        <f t="shared" si="11"/>
        <v>5000</v>
      </c>
      <c r="L73" s="171">
        <f t="shared" si="11"/>
        <v>5000</v>
      </c>
      <c r="M73" s="171">
        <f t="shared" si="11"/>
        <v>5000</v>
      </c>
      <c r="N73" s="171">
        <f t="shared" si="11"/>
        <v>0</v>
      </c>
      <c r="O73" s="171">
        <f t="shared" si="11"/>
        <v>0</v>
      </c>
      <c r="P73" s="171">
        <f t="shared" si="11"/>
        <v>0</v>
      </c>
      <c r="Q73" s="171">
        <f t="shared" si="11"/>
        <v>0</v>
      </c>
      <c r="R73" s="171">
        <v>5000</v>
      </c>
      <c r="S73" s="94">
        <f>SUM(J73:R73)</f>
        <v>25000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0" ht="11.25" hidden="1">
      <c r="A74" s="112"/>
      <c r="B74" s="13"/>
      <c r="C74" s="13"/>
      <c r="D74" s="13"/>
      <c r="E74" s="13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3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1" s="5" customFormat="1" ht="11.25" hidden="1">
      <c r="A75" s="112"/>
      <c r="B75" s="13"/>
      <c r="C75" s="198" t="s">
        <v>56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200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21"/>
    </row>
    <row r="76" spans="1:70" ht="11.25" customHeight="1">
      <c r="A76" s="5"/>
      <c r="B76" s="172"/>
      <c r="C76" s="173" t="s">
        <v>196</v>
      </c>
      <c r="D76" s="109" t="s">
        <v>197</v>
      </c>
      <c r="E76" s="50" t="s">
        <v>255</v>
      </c>
      <c r="F76" s="117"/>
      <c r="G76" s="41"/>
      <c r="H76" s="41">
        <v>2050</v>
      </c>
      <c r="I76" s="41">
        <v>2050</v>
      </c>
      <c r="J76" s="41">
        <v>2050</v>
      </c>
      <c r="K76" s="41">
        <v>2050</v>
      </c>
      <c r="L76" s="41">
        <v>2050</v>
      </c>
      <c r="M76" s="41">
        <v>2050</v>
      </c>
      <c r="N76" s="41"/>
      <c r="O76" s="41"/>
      <c r="P76" s="41"/>
      <c r="Q76" s="41"/>
      <c r="R76" s="192">
        <v>2050</v>
      </c>
      <c r="S76" s="111">
        <f>SUM(H76:R76)</f>
        <v>14350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0" s="4" customFormat="1" ht="45" customHeight="1">
      <c r="A77" s="5"/>
      <c r="B77" s="172"/>
      <c r="C77" s="92"/>
      <c r="D77" s="68"/>
      <c r="E77" s="174"/>
      <c r="F77" s="171">
        <f>SUM(F76:F76)</f>
        <v>0</v>
      </c>
      <c r="G77" s="171">
        <f>SUM(G76:G76)</f>
        <v>0</v>
      </c>
      <c r="H77" s="171">
        <f>SUM(H76:H76)</f>
        <v>2050</v>
      </c>
      <c r="I77" s="171">
        <f>SUM(I76:I76)</f>
        <v>2050</v>
      </c>
      <c r="J77" s="171">
        <f aca="true" t="shared" si="12" ref="J77:Q77">SUM(J76:J76)</f>
        <v>2050</v>
      </c>
      <c r="K77" s="171">
        <f t="shared" si="12"/>
        <v>2050</v>
      </c>
      <c r="L77" s="171">
        <f t="shared" si="12"/>
        <v>2050</v>
      </c>
      <c r="M77" s="171">
        <f t="shared" si="12"/>
        <v>2050</v>
      </c>
      <c r="N77" s="171">
        <f t="shared" si="12"/>
        <v>0</v>
      </c>
      <c r="O77" s="171">
        <f t="shared" si="12"/>
        <v>0</v>
      </c>
      <c r="P77" s="171">
        <f t="shared" si="12"/>
        <v>0</v>
      </c>
      <c r="Q77" s="171">
        <f t="shared" si="12"/>
        <v>0</v>
      </c>
      <c r="R77" s="171">
        <v>2050</v>
      </c>
      <c r="S77" s="111">
        <f>SUM(H77:R77)</f>
        <v>14350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0" s="4" customFormat="1" ht="18.75" customHeight="1" hidden="1">
      <c r="A78" s="5"/>
      <c r="B78" s="172"/>
      <c r="C78" s="13"/>
      <c r="D78" s="14"/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99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1:70" s="4" customFormat="1" ht="33.75" customHeight="1" hidden="1">
      <c r="A79" s="112"/>
      <c r="B79" s="177"/>
      <c r="C79" s="13"/>
      <c r="D79" s="13"/>
      <c r="E79" s="13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1:70" ht="11.25">
      <c r="A80" s="112"/>
      <c r="B80" s="13"/>
      <c r="C80" s="198" t="s">
        <v>55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0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</row>
    <row r="81" spans="1:70" s="4" customFormat="1" ht="11.25">
      <c r="A81" s="92"/>
      <c r="B81" s="167"/>
      <c r="C81" s="42" t="s">
        <v>267</v>
      </c>
      <c r="D81" s="71" t="s">
        <v>268</v>
      </c>
      <c r="E81" s="49" t="s">
        <v>186</v>
      </c>
      <c r="F81" s="61"/>
      <c r="G81" s="61"/>
      <c r="H81" s="62">
        <v>0</v>
      </c>
      <c r="I81" s="62">
        <v>0</v>
      </c>
      <c r="J81" s="41">
        <v>110.07</v>
      </c>
      <c r="K81" s="41">
        <v>254</v>
      </c>
      <c r="L81" s="41">
        <v>254</v>
      </c>
      <c r="M81" s="41">
        <v>254</v>
      </c>
      <c r="N81" s="61"/>
      <c r="O81" s="61"/>
      <c r="P81" s="61"/>
      <c r="Q81" s="61"/>
      <c r="R81" s="196">
        <v>254</v>
      </c>
      <c r="S81" s="63">
        <f>SUM(J81:R81)</f>
        <v>1126.07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2:71" s="5" customFormat="1" ht="11.25">
      <c r="B82" s="172"/>
      <c r="C82" s="64" t="s">
        <v>184</v>
      </c>
      <c r="D82" s="43" t="s">
        <v>185</v>
      </c>
      <c r="E82" s="50" t="s">
        <v>186</v>
      </c>
      <c r="F82" s="65"/>
      <c r="G82" s="65"/>
      <c r="H82" s="41">
        <v>0</v>
      </c>
      <c r="I82" s="41">
        <v>286.52</v>
      </c>
      <c r="J82" s="41">
        <v>199.9</v>
      </c>
      <c r="K82" s="41">
        <v>199.9</v>
      </c>
      <c r="L82" s="41">
        <v>199.9</v>
      </c>
      <c r="M82" s="41">
        <v>199.9</v>
      </c>
      <c r="N82" s="41"/>
      <c r="O82" s="41"/>
      <c r="P82" s="41"/>
      <c r="Q82" s="41"/>
      <c r="R82" s="192">
        <v>199.9</v>
      </c>
      <c r="S82" s="63">
        <f>SUM(I82:R82)</f>
        <v>1286.02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21"/>
    </row>
    <row r="83" spans="1:70" ht="11.25">
      <c r="A83" s="5"/>
      <c r="B83" s="172"/>
      <c r="C83" s="66" t="s">
        <v>0</v>
      </c>
      <c r="D83" s="67"/>
      <c r="E83" s="68"/>
      <c r="F83" s="69">
        <f>SUM(F82:F82)</f>
        <v>0</v>
      </c>
      <c r="G83" s="69">
        <f>SUM(G82:G82)</f>
        <v>0</v>
      </c>
      <c r="H83" s="69">
        <f>SUM(H81:H82)</f>
        <v>0</v>
      </c>
      <c r="I83" s="69">
        <f aca="true" t="shared" si="13" ref="I83:S83">SUM(I81:I82)</f>
        <v>286.52</v>
      </c>
      <c r="J83" s="69">
        <f t="shared" si="13"/>
        <v>309.97</v>
      </c>
      <c r="K83" s="69">
        <f t="shared" si="13"/>
        <v>453.9</v>
      </c>
      <c r="L83" s="69">
        <f t="shared" si="13"/>
        <v>453.9</v>
      </c>
      <c r="M83" s="69">
        <f>SUM(M81:M82)</f>
        <v>453.9</v>
      </c>
      <c r="N83" s="69">
        <f t="shared" si="13"/>
        <v>0</v>
      </c>
      <c r="O83" s="69">
        <f t="shared" si="13"/>
        <v>0</v>
      </c>
      <c r="P83" s="69">
        <f t="shared" si="13"/>
        <v>0</v>
      </c>
      <c r="Q83" s="69">
        <f t="shared" si="13"/>
        <v>0</v>
      </c>
      <c r="R83" s="69">
        <f>SUM(R81:R82)</f>
        <v>453.9</v>
      </c>
      <c r="S83" s="69">
        <f t="shared" si="13"/>
        <v>2412.09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</row>
    <row r="84" spans="1:70" ht="11.25">
      <c r="A84" s="166"/>
      <c r="B84" s="15"/>
      <c r="C84" s="198" t="s">
        <v>58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70" s="4" customFormat="1" ht="11.25">
      <c r="A85" s="92"/>
      <c r="B85" s="167"/>
      <c r="C85" s="51" t="s">
        <v>222</v>
      </c>
      <c r="D85" s="109" t="s">
        <v>223</v>
      </c>
      <c r="E85" s="109" t="s">
        <v>224</v>
      </c>
      <c r="F85" s="113"/>
      <c r="G85" s="65"/>
      <c r="H85" s="41">
        <v>0</v>
      </c>
      <c r="I85" s="41">
        <v>0</v>
      </c>
      <c r="J85" s="41">
        <v>0</v>
      </c>
      <c r="K85" s="41">
        <v>0</v>
      </c>
      <c r="L85" s="41"/>
      <c r="M85" s="41">
        <v>0</v>
      </c>
      <c r="N85" s="41"/>
      <c r="O85" s="41"/>
      <c r="P85" s="41"/>
      <c r="Q85" s="41"/>
      <c r="R85" s="41" t="s">
        <v>279</v>
      </c>
      <c r="S85" s="111">
        <f>SUM(F85:Q85)</f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70" ht="11.25">
      <c r="A86" s="92"/>
      <c r="B86" s="167"/>
      <c r="C86" s="51" t="s">
        <v>237</v>
      </c>
      <c r="D86" s="109" t="s">
        <v>238</v>
      </c>
      <c r="E86" s="109" t="s">
        <v>243</v>
      </c>
      <c r="F86" s="113"/>
      <c r="G86" s="65"/>
      <c r="H86" s="41">
        <v>0</v>
      </c>
      <c r="I86" s="41">
        <v>0</v>
      </c>
      <c r="J86" s="41">
        <v>0</v>
      </c>
      <c r="K86" s="41">
        <v>0</v>
      </c>
      <c r="L86" s="41"/>
      <c r="M86" s="41">
        <v>0</v>
      </c>
      <c r="N86" s="41"/>
      <c r="O86" s="41"/>
      <c r="P86" s="41"/>
      <c r="Q86" s="41"/>
      <c r="R86" s="193">
        <v>431.47</v>
      </c>
      <c r="S86" s="111">
        <f>SUM(R86)</f>
        <v>431.47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70" ht="11.25">
      <c r="A87" s="152"/>
      <c r="B87" s="178"/>
      <c r="C87" s="51" t="s">
        <v>237</v>
      </c>
      <c r="D87" s="109" t="s">
        <v>238</v>
      </c>
      <c r="E87" s="109" t="s">
        <v>269</v>
      </c>
      <c r="F87" s="113"/>
      <c r="G87" s="65"/>
      <c r="H87" s="41">
        <v>0</v>
      </c>
      <c r="I87" s="46">
        <v>1607.04</v>
      </c>
      <c r="J87" s="46">
        <v>1607.04</v>
      </c>
      <c r="K87" s="41">
        <v>1607.04</v>
      </c>
      <c r="L87" s="46">
        <v>1607.04</v>
      </c>
      <c r="M87" s="41">
        <v>1728</v>
      </c>
      <c r="N87" s="41"/>
      <c r="O87" s="41"/>
      <c r="P87" s="41"/>
      <c r="Q87" s="41"/>
      <c r="R87" s="192">
        <v>1572.48</v>
      </c>
      <c r="S87" s="111">
        <f>SUM(H87:R87)</f>
        <v>9728.64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</row>
    <row r="88" spans="1:19" s="4" customFormat="1" ht="11.25">
      <c r="A88" s="152"/>
      <c r="B88" s="178"/>
      <c r="C88" s="92"/>
      <c r="D88" s="68"/>
      <c r="E88" s="174"/>
      <c r="F88" s="171">
        <f>SUM(F85:F86)</f>
        <v>0</v>
      </c>
      <c r="G88" s="171">
        <f>SUM(G85:G86)</f>
        <v>0</v>
      </c>
      <c r="H88" s="171">
        <f>SUM(H85:H87)</f>
        <v>0</v>
      </c>
      <c r="I88" s="171">
        <f aca="true" t="shared" si="14" ref="I88:S88">SUM(I85:I87)</f>
        <v>1607.04</v>
      </c>
      <c r="J88" s="171">
        <f t="shared" si="14"/>
        <v>1607.04</v>
      </c>
      <c r="K88" s="171">
        <f t="shared" si="14"/>
        <v>1607.04</v>
      </c>
      <c r="L88" s="171">
        <f t="shared" si="14"/>
        <v>1607.04</v>
      </c>
      <c r="M88" s="171">
        <f t="shared" si="14"/>
        <v>1728</v>
      </c>
      <c r="N88" s="171">
        <f t="shared" si="14"/>
        <v>0</v>
      </c>
      <c r="O88" s="171">
        <f t="shared" si="14"/>
        <v>0</v>
      </c>
      <c r="P88" s="171">
        <f t="shared" si="14"/>
        <v>0</v>
      </c>
      <c r="Q88" s="171">
        <f t="shared" si="14"/>
        <v>0</v>
      </c>
      <c r="R88" s="171">
        <f>SUM(R86:R87)</f>
        <v>2003.95</v>
      </c>
      <c r="S88" s="171">
        <f t="shared" si="14"/>
        <v>10160.109999999999</v>
      </c>
    </row>
    <row r="89" spans="1:19" ht="11.25">
      <c r="A89" s="152"/>
      <c r="B89" s="178"/>
      <c r="C89" s="13"/>
      <c r="D89" s="14"/>
      <c r="E89" s="175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99"/>
    </row>
    <row r="90" spans="1:19" s="4" customFormat="1" ht="11.25">
      <c r="A90" s="112"/>
      <c r="B90" s="177"/>
      <c r="C90" s="13"/>
      <c r="D90" s="13"/>
      <c r="E90" s="13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3"/>
    </row>
    <row r="91" spans="1:109" s="6" customFormat="1" ht="11.25" customHeight="1">
      <c r="A91" s="112"/>
      <c r="B91" s="13"/>
      <c r="C91" s="198" t="s">
        <v>225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200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</row>
    <row r="92" spans="1:109" ht="11.25">
      <c r="A92" s="152"/>
      <c r="B92" s="178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</row>
    <row r="93" spans="1:109" ht="69" customHeight="1">
      <c r="A93" s="152"/>
      <c r="B93" s="178"/>
      <c r="C93" s="179" t="s">
        <v>226</v>
      </c>
      <c r="D93" s="109" t="s">
        <v>227</v>
      </c>
      <c r="E93" s="50" t="s">
        <v>228</v>
      </c>
      <c r="F93" s="65"/>
      <c r="G93" s="65"/>
      <c r="H93" s="41">
        <v>513.61</v>
      </c>
      <c r="I93" s="41">
        <v>1162.8</v>
      </c>
      <c r="J93" s="41">
        <v>942.96</v>
      </c>
      <c r="K93" s="55">
        <v>1270.83</v>
      </c>
      <c r="L93" s="41">
        <v>0</v>
      </c>
      <c r="M93" s="41">
        <v>0</v>
      </c>
      <c r="N93" s="41"/>
      <c r="O93" s="41"/>
      <c r="P93" s="41"/>
      <c r="Q93" s="41"/>
      <c r="R93" s="41" t="s">
        <v>279</v>
      </c>
      <c r="S93" s="111">
        <f>SUM(F93:Q93)</f>
        <v>3890.2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</row>
    <row r="94" spans="1:19" ht="11.25">
      <c r="A94" s="5"/>
      <c r="B94" s="172"/>
      <c r="C94" s="92"/>
      <c r="D94" s="68"/>
      <c r="E94" s="174"/>
      <c r="F94" s="171">
        <f aca="true" t="shared" si="15" ref="F94:Q94">SUM(F93:F93)</f>
        <v>0</v>
      </c>
      <c r="G94" s="171">
        <f t="shared" si="15"/>
        <v>0</v>
      </c>
      <c r="H94" s="171">
        <f t="shared" si="15"/>
        <v>513.61</v>
      </c>
      <c r="I94" s="171">
        <f t="shared" si="15"/>
        <v>1162.8</v>
      </c>
      <c r="J94" s="171">
        <f t="shared" si="15"/>
        <v>942.96</v>
      </c>
      <c r="K94" s="171">
        <f t="shared" si="15"/>
        <v>1270.83</v>
      </c>
      <c r="L94" s="171">
        <f t="shared" si="15"/>
        <v>0</v>
      </c>
      <c r="M94" s="180">
        <f t="shared" si="15"/>
        <v>0</v>
      </c>
      <c r="N94" s="180">
        <f t="shared" si="15"/>
        <v>0</v>
      </c>
      <c r="O94" s="180">
        <f t="shared" si="15"/>
        <v>0</v>
      </c>
      <c r="P94" s="180">
        <f t="shared" si="15"/>
        <v>0</v>
      </c>
      <c r="Q94" s="180">
        <f t="shared" si="15"/>
        <v>0</v>
      </c>
      <c r="R94" s="180" t="s">
        <v>279</v>
      </c>
      <c r="S94" s="111">
        <f>SUM(F94:Q94)</f>
        <v>3890.2</v>
      </c>
    </row>
    <row r="95" spans="1:19" s="4" customFormat="1" ht="11.25">
      <c r="A95" s="152"/>
      <c r="B95" s="178"/>
      <c r="C95" s="13"/>
      <c r="D95" s="14"/>
      <c r="E95" s="175"/>
      <c r="F95" s="176"/>
      <c r="G95" s="176"/>
      <c r="H95" s="176"/>
      <c r="I95" s="176"/>
      <c r="J95" s="176"/>
      <c r="K95" s="176"/>
      <c r="L95" s="176"/>
      <c r="M95" s="181"/>
      <c r="N95" s="181"/>
      <c r="O95" s="181"/>
      <c r="P95" s="181"/>
      <c r="Q95" s="181"/>
      <c r="R95" s="181"/>
      <c r="S95" s="99"/>
    </row>
    <row r="96" spans="1:109" s="27" customFormat="1" ht="11.25" customHeight="1">
      <c r="A96" s="112"/>
      <c r="B96" s="177"/>
      <c r="C96" s="13"/>
      <c r="D96" s="13"/>
      <c r="E96" s="13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3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</row>
    <row r="97" spans="1:109" ht="56.25" customHeight="1">
      <c r="A97" s="112"/>
      <c r="B97" s="13"/>
      <c r="C97" s="198" t="s">
        <v>234</v>
      </c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20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</row>
    <row r="98" spans="1:109" ht="56.25" customHeight="1">
      <c r="A98" s="152"/>
      <c r="B98" s="178"/>
      <c r="C98" s="48" t="s">
        <v>235</v>
      </c>
      <c r="D98" s="43" t="s">
        <v>236</v>
      </c>
      <c r="E98" s="50" t="s">
        <v>244</v>
      </c>
      <c r="F98" s="131"/>
      <c r="G98" s="155"/>
      <c r="H98" s="41">
        <v>700</v>
      </c>
      <c r="I98" s="41">
        <v>700</v>
      </c>
      <c r="J98" s="41">
        <v>700</v>
      </c>
      <c r="K98" s="41">
        <v>700</v>
      </c>
      <c r="L98" s="41">
        <v>700</v>
      </c>
      <c r="M98" s="41">
        <v>700</v>
      </c>
      <c r="N98" s="41"/>
      <c r="O98" s="41"/>
      <c r="P98" s="41"/>
      <c r="Q98" s="41"/>
      <c r="R98" s="41" t="s">
        <v>279</v>
      </c>
      <c r="S98" s="63">
        <f>SUM(F98:Q98)</f>
        <v>4200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</row>
    <row r="99" spans="1:109" ht="56.25" customHeight="1">
      <c r="A99" s="152"/>
      <c r="B99" s="178"/>
      <c r="C99" s="66" t="s">
        <v>0</v>
      </c>
      <c r="D99" s="67"/>
      <c r="E99" s="68"/>
      <c r="F99" s="69">
        <f>SUM(F98)</f>
        <v>0</v>
      </c>
      <c r="G99" s="69">
        <f aca="true" t="shared" si="16" ref="G99:Q99">SUM(G98)</f>
        <v>0</v>
      </c>
      <c r="H99" s="69">
        <f t="shared" si="16"/>
        <v>700</v>
      </c>
      <c r="I99" s="69">
        <f>SUM(I98)</f>
        <v>700</v>
      </c>
      <c r="J99" s="69">
        <f t="shared" si="16"/>
        <v>700</v>
      </c>
      <c r="K99" s="69">
        <f>SUM(K98)</f>
        <v>700</v>
      </c>
      <c r="L99" s="69">
        <f>SUM(L98)</f>
        <v>700</v>
      </c>
      <c r="M99" s="69">
        <f t="shared" si="16"/>
        <v>700</v>
      </c>
      <c r="N99" s="69">
        <f t="shared" si="16"/>
        <v>0</v>
      </c>
      <c r="O99" s="69">
        <f t="shared" si="16"/>
        <v>0</v>
      </c>
      <c r="P99" s="69">
        <f t="shared" si="16"/>
        <v>0</v>
      </c>
      <c r="Q99" s="69">
        <f t="shared" si="16"/>
        <v>0</v>
      </c>
      <c r="R99" s="69" t="s">
        <v>279</v>
      </c>
      <c r="S99" s="63">
        <f>SUM(F99:Q99)</f>
        <v>4200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</row>
    <row r="100" spans="1:109" ht="11.25">
      <c r="A100" s="152"/>
      <c r="B100" s="178"/>
      <c r="C100" s="13"/>
      <c r="D100" s="13"/>
      <c r="E100" s="13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</row>
    <row r="101" spans="1:109" s="5" customFormat="1" ht="11.25">
      <c r="A101" s="182"/>
      <c r="B101" s="183"/>
      <c r="C101" s="201" t="s">
        <v>60</v>
      </c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187"/>
      <c r="S101" s="185" t="e">
        <f>#REF!+#REF!+#REF!+#REF!+S12+S16+S21+S32+S38+S46+S51+S57+S64+S69+S77+S83+S88+S94+S99+S26+S73</f>
        <v>#REF!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</row>
    <row r="102" spans="1:109" ht="12.75">
      <c r="A102" s="59"/>
      <c r="B102" s="6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</row>
    <row r="103" spans="1:109" ht="60.75" customHeight="1">
      <c r="A103" s="59"/>
      <c r="B103" s="60"/>
      <c r="C103" s="18"/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3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</row>
    <row r="104" spans="1:109" ht="60.75" customHeight="1">
      <c r="A104" s="36"/>
      <c r="B104" s="3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</row>
    <row r="105" spans="1:109" ht="60.75" customHeight="1">
      <c r="A105" s="37"/>
      <c r="B105" s="38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</row>
    <row r="106" spans="21:109" ht="11.25"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</row>
    <row r="107" spans="1:109" s="5" customFormat="1" ht="11.25">
      <c r="A107" s="1"/>
      <c r="B107" s="2"/>
      <c r="C107" s="8"/>
      <c r="D107" s="10"/>
      <c r="E107" s="7"/>
      <c r="F107" s="9"/>
      <c r="G107" s="9"/>
      <c r="H107" s="9"/>
      <c r="I107" s="9"/>
      <c r="J107" s="9"/>
      <c r="K107" s="11"/>
      <c r="L107" s="11"/>
      <c r="M107" s="11"/>
      <c r="N107" s="11"/>
      <c r="O107" s="11"/>
      <c r="P107" s="11"/>
      <c r="Q107" s="11"/>
      <c r="R107" s="11"/>
      <c r="S107" s="12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</row>
    <row r="108" spans="1:2" ht="12">
      <c r="A108" s="56"/>
      <c r="B108" s="56"/>
    </row>
    <row r="110" spans="1:19" s="4" customFormat="1" ht="85.5" customHeight="1" hidden="1">
      <c r="A110" s="1"/>
      <c r="B110" s="2"/>
      <c r="C110" s="8"/>
      <c r="D110" s="10"/>
      <c r="E110" s="7"/>
      <c r="F110" s="9"/>
      <c r="G110" s="9"/>
      <c r="H110" s="9"/>
      <c r="I110" s="9"/>
      <c r="J110" s="9"/>
      <c r="K110" s="11"/>
      <c r="L110" s="11"/>
      <c r="M110" s="11"/>
      <c r="N110" s="11"/>
      <c r="O110" s="11"/>
      <c r="P110" s="11"/>
      <c r="Q110" s="11"/>
      <c r="R110" s="11"/>
      <c r="S110" s="12"/>
    </row>
    <row r="111" spans="1:19" s="4" customFormat="1" ht="43.5" customHeight="1">
      <c r="A111" s="1"/>
      <c r="B111" s="2"/>
      <c r="C111" s="8"/>
      <c r="D111" s="10"/>
      <c r="E111" s="7"/>
      <c r="F111" s="9"/>
      <c r="G111" s="9"/>
      <c r="H111" s="9"/>
      <c r="I111" s="9"/>
      <c r="J111" s="9"/>
      <c r="K111" s="11"/>
      <c r="L111" s="11"/>
      <c r="M111" s="11"/>
      <c r="N111" s="11"/>
      <c r="O111" s="11"/>
      <c r="P111" s="11"/>
      <c r="Q111" s="11"/>
      <c r="R111" s="11"/>
      <c r="S111" s="12"/>
    </row>
    <row r="112" spans="1:19" s="4" customFormat="1" ht="43.5" customHeight="1">
      <c r="A112" s="1"/>
      <c r="B112" s="2"/>
      <c r="C112" s="8"/>
      <c r="D112" s="10"/>
      <c r="E112" s="7"/>
      <c r="F112" s="9"/>
      <c r="G112" s="9"/>
      <c r="H112" s="9"/>
      <c r="I112" s="9"/>
      <c r="J112" s="9"/>
      <c r="K112" s="11"/>
      <c r="L112" s="11"/>
      <c r="M112" s="11"/>
      <c r="N112" s="11"/>
      <c r="O112" s="11"/>
      <c r="P112" s="11"/>
      <c r="Q112" s="11"/>
      <c r="R112" s="11"/>
      <c r="S112" s="12"/>
    </row>
    <row r="113" spans="1:19" s="4" customFormat="1" ht="43.5" customHeight="1">
      <c r="A113" s="1"/>
      <c r="B113" s="2"/>
      <c r="C113" s="8"/>
      <c r="D113" s="10"/>
      <c r="E113" s="7"/>
      <c r="F113" s="9"/>
      <c r="G113" s="9"/>
      <c r="H113" s="9"/>
      <c r="I113" s="9"/>
      <c r="J113" s="9"/>
      <c r="K113" s="11"/>
      <c r="L113" s="11"/>
      <c r="M113" s="11"/>
      <c r="N113" s="11"/>
      <c r="O113" s="11"/>
      <c r="P113" s="11"/>
      <c r="Q113" s="11"/>
      <c r="R113" s="11"/>
      <c r="S113" s="12"/>
    </row>
    <row r="114" spans="1:19" s="4" customFormat="1" ht="21" customHeight="1">
      <c r="A114" s="1"/>
      <c r="B114" s="2"/>
      <c r="C114" s="8"/>
      <c r="D114" s="10"/>
      <c r="E114" s="7"/>
      <c r="F114" s="9"/>
      <c r="G114" s="9"/>
      <c r="H114" s="9"/>
      <c r="I114" s="9"/>
      <c r="J114" s="9"/>
      <c r="K114" s="11"/>
      <c r="L114" s="11"/>
      <c r="M114" s="11"/>
      <c r="N114" s="11"/>
      <c r="O114" s="11"/>
      <c r="P114" s="11"/>
      <c r="Q114" s="11"/>
      <c r="R114" s="11"/>
      <c r="S114" s="12"/>
    </row>
    <row r="116" spans="1:19" s="4" customFormat="1" ht="11.25">
      <c r="A116" s="1"/>
      <c r="B116" s="2"/>
      <c r="C116" s="8"/>
      <c r="D116" s="10"/>
      <c r="E116" s="7"/>
      <c r="F116" s="9"/>
      <c r="G116" s="9"/>
      <c r="H116" s="9"/>
      <c r="I116" s="9"/>
      <c r="J116" s="9"/>
      <c r="K116" s="11"/>
      <c r="L116" s="11"/>
      <c r="M116" s="11"/>
      <c r="N116" s="11"/>
      <c r="O116" s="11"/>
      <c r="P116" s="11"/>
      <c r="Q116" s="11"/>
      <c r="R116" s="11"/>
      <c r="S116" s="12"/>
    </row>
    <row r="117" spans="1:19" s="13" customFormat="1" ht="11.25">
      <c r="A117" s="1"/>
      <c r="B117" s="2"/>
      <c r="C117" s="8"/>
      <c r="D117" s="10"/>
      <c r="E117" s="7"/>
      <c r="F117" s="9"/>
      <c r="G117" s="9"/>
      <c r="H117" s="9"/>
      <c r="I117" s="9"/>
      <c r="J117" s="9"/>
      <c r="K117" s="11"/>
      <c r="L117" s="11"/>
      <c r="M117" s="11"/>
      <c r="N117" s="11"/>
      <c r="O117" s="11"/>
      <c r="P117" s="11"/>
      <c r="Q117" s="11"/>
      <c r="R117" s="11"/>
      <c r="S117" s="12"/>
    </row>
    <row r="118" ht="49.5" customHeight="1"/>
    <row r="119" spans="1:19" s="4" customFormat="1" ht="19.5" customHeight="1">
      <c r="A119" s="1"/>
      <c r="B119" s="2"/>
      <c r="C119" s="8"/>
      <c r="D119" s="10"/>
      <c r="E119" s="7"/>
      <c r="F119" s="9"/>
      <c r="G119" s="9"/>
      <c r="H119" s="9"/>
      <c r="I119" s="9"/>
      <c r="J119" s="9"/>
      <c r="K119" s="11"/>
      <c r="L119" s="11"/>
      <c r="M119" s="11"/>
      <c r="N119" s="11"/>
      <c r="O119" s="11"/>
      <c r="P119" s="11"/>
      <c r="Q119" s="11"/>
      <c r="R119" s="11"/>
      <c r="S119" s="12"/>
    </row>
    <row r="121" spans="1:19" s="4" customFormat="1" ht="11.25">
      <c r="A121" s="1"/>
      <c r="B121" s="2"/>
      <c r="C121" s="8"/>
      <c r="D121" s="10"/>
      <c r="E121" s="7"/>
      <c r="F121" s="9"/>
      <c r="G121" s="9"/>
      <c r="H121" s="9"/>
      <c r="I121" s="9"/>
      <c r="J121" s="9"/>
      <c r="K121" s="11"/>
      <c r="L121" s="11"/>
      <c r="M121" s="11"/>
      <c r="N121" s="11"/>
      <c r="O121" s="11"/>
      <c r="P121" s="11"/>
      <c r="Q121" s="11"/>
      <c r="R121" s="11"/>
      <c r="S121" s="12"/>
    </row>
    <row r="122" spans="1:157" s="5" customFormat="1" ht="11.25">
      <c r="A122" s="1"/>
      <c r="B122" s="2"/>
      <c r="C122" s="8"/>
      <c r="D122" s="10"/>
      <c r="E122" s="7"/>
      <c r="F122" s="9"/>
      <c r="G122" s="9"/>
      <c r="H122" s="9"/>
      <c r="I122" s="9"/>
      <c r="J122" s="9"/>
      <c r="K122" s="11"/>
      <c r="L122" s="11"/>
      <c r="M122" s="11"/>
      <c r="N122" s="11"/>
      <c r="O122" s="11"/>
      <c r="P122" s="11"/>
      <c r="Q122" s="11"/>
      <c r="R122" s="11"/>
      <c r="S122" s="12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</row>
    <row r="123" spans="21:157" ht="11.25"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</row>
    <row r="124" spans="1:157" s="4" customFormat="1" ht="39" customHeight="1">
      <c r="A124" s="1"/>
      <c r="B124" s="2"/>
      <c r="C124" s="8"/>
      <c r="D124" s="10"/>
      <c r="E124" s="7"/>
      <c r="F124" s="9"/>
      <c r="G124" s="9"/>
      <c r="H124" s="9"/>
      <c r="I124" s="9"/>
      <c r="J124" s="9"/>
      <c r="K124" s="11"/>
      <c r="L124" s="11"/>
      <c r="M124" s="11"/>
      <c r="N124" s="11"/>
      <c r="O124" s="11"/>
      <c r="P124" s="11"/>
      <c r="Q124" s="11"/>
      <c r="R124" s="11"/>
      <c r="S124" s="1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</row>
    <row r="125" spans="1:157" s="4" customFormat="1" ht="27.75" customHeight="1">
      <c r="A125" s="1"/>
      <c r="B125" s="2"/>
      <c r="C125" s="8"/>
      <c r="D125" s="10"/>
      <c r="E125" s="7"/>
      <c r="F125" s="9"/>
      <c r="G125" s="9"/>
      <c r="H125" s="9"/>
      <c r="I125" s="9"/>
      <c r="J125" s="9"/>
      <c r="K125" s="11"/>
      <c r="L125" s="11"/>
      <c r="M125" s="11"/>
      <c r="N125" s="11"/>
      <c r="O125" s="11"/>
      <c r="P125" s="11"/>
      <c r="Q125" s="11"/>
      <c r="R125" s="11"/>
      <c r="S125" s="1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</row>
    <row r="126" spans="21:157" ht="11.25"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</row>
    <row r="127" spans="1:157" s="4" customFormat="1" ht="11.25">
      <c r="A127" s="1"/>
      <c r="B127" s="2"/>
      <c r="C127" s="8"/>
      <c r="D127" s="10"/>
      <c r="E127" s="7"/>
      <c r="F127" s="9"/>
      <c r="G127" s="9"/>
      <c r="H127" s="9"/>
      <c r="I127" s="9"/>
      <c r="J127" s="9"/>
      <c r="K127" s="11"/>
      <c r="L127" s="11"/>
      <c r="M127" s="11"/>
      <c r="N127" s="11"/>
      <c r="O127" s="11"/>
      <c r="P127" s="11"/>
      <c r="Q127" s="11"/>
      <c r="R127" s="11"/>
      <c r="S127" s="1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</row>
    <row r="128" spans="1:157" s="16" customFormat="1" ht="11.25">
      <c r="A128" s="1"/>
      <c r="B128" s="2"/>
      <c r="C128" s="8"/>
      <c r="D128" s="10"/>
      <c r="E128" s="7"/>
      <c r="F128" s="9"/>
      <c r="G128" s="9"/>
      <c r="H128" s="9"/>
      <c r="I128" s="9"/>
      <c r="J128" s="9"/>
      <c r="K128" s="11"/>
      <c r="L128" s="11"/>
      <c r="M128" s="11"/>
      <c r="N128" s="11"/>
      <c r="O128" s="11"/>
      <c r="P128" s="11"/>
      <c r="Q128" s="11"/>
      <c r="R128" s="11"/>
      <c r="S128" s="12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</row>
    <row r="129" spans="21:157" ht="13.5" customHeight="1"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</row>
    <row r="130" spans="1:157" s="4" customFormat="1" ht="26.25" customHeight="1">
      <c r="A130" s="1"/>
      <c r="B130" s="2"/>
      <c r="C130" s="8"/>
      <c r="D130" s="10"/>
      <c r="E130" s="7"/>
      <c r="F130" s="9"/>
      <c r="G130" s="9"/>
      <c r="H130" s="9"/>
      <c r="I130" s="9"/>
      <c r="J130" s="9"/>
      <c r="K130" s="11"/>
      <c r="L130" s="11"/>
      <c r="M130" s="11"/>
      <c r="N130" s="11"/>
      <c r="O130" s="11"/>
      <c r="P130" s="11"/>
      <c r="Q130" s="11"/>
      <c r="R130" s="11"/>
      <c r="S130" s="1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</row>
    <row r="131" spans="1:19" s="4" customFormat="1" ht="11.25">
      <c r="A131" s="1"/>
      <c r="B131" s="2"/>
      <c r="C131" s="8"/>
      <c r="D131" s="10"/>
      <c r="E131" s="7"/>
      <c r="F131" s="9"/>
      <c r="G131" s="9"/>
      <c r="H131" s="9"/>
      <c r="I131" s="9"/>
      <c r="J131" s="9"/>
      <c r="K131" s="11"/>
      <c r="L131" s="11"/>
      <c r="M131" s="11"/>
      <c r="N131" s="11"/>
      <c r="O131" s="11"/>
      <c r="P131" s="11"/>
      <c r="Q131" s="11"/>
      <c r="R131" s="11"/>
      <c r="S131" s="12"/>
    </row>
    <row r="132" spans="1:19" s="4" customFormat="1" ht="34.5" customHeight="1">
      <c r="A132" s="1"/>
      <c r="B132" s="2"/>
      <c r="C132" s="8"/>
      <c r="D132" s="10"/>
      <c r="E132" s="7"/>
      <c r="F132" s="9"/>
      <c r="G132" s="9"/>
      <c r="H132" s="9"/>
      <c r="I132" s="9"/>
      <c r="J132" s="9"/>
      <c r="K132" s="11"/>
      <c r="L132" s="11"/>
      <c r="M132" s="11"/>
      <c r="N132" s="11"/>
      <c r="O132" s="11"/>
      <c r="P132" s="11"/>
      <c r="Q132" s="11"/>
      <c r="R132" s="11"/>
      <c r="S132" s="12"/>
    </row>
    <row r="133" spans="21:157" ht="11.25"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</row>
    <row r="134" spans="1:157" s="4" customFormat="1" ht="11.25">
      <c r="A134" s="1"/>
      <c r="B134" s="2"/>
      <c r="C134" s="8"/>
      <c r="D134" s="10"/>
      <c r="E134" s="7"/>
      <c r="F134" s="9"/>
      <c r="G134" s="9"/>
      <c r="H134" s="9"/>
      <c r="I134" s="9"/>
      <c r="J134" s="9"/>
      <c r="K134" s="11"/>
      <c r="L134" s="11"/>
      <c r="M134" s="11"/>
      <c r="N134" s="11"/>
      <c r="O134" s="11"/>
      <c r="P134" s="11"/>
      <c r="Q134" s="11"/>
      <c r="R134" s="11"/>
      <c r="S134" s="1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</row>
    <row r="135" spans="21:157" ht="11.25"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</row>
    <row r="136" spans="21:157" ht="11.25"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</row>
    <row r="137" spans="1:157" s="26" customFormat="1" ht="19.5" customHeight="1">
      <c r="A137" s="1"/>
      <c r="B137" s="2"/>
      <c r="C137" s="8"/>
      <c r="D137" s="10"/>
      <c r="E137" s="7"/>
      <c r="F137" s="9"/>
      <c r="G137" s="9"/>
      <c r="H137" s="9"/>
      <c r="I137" s="9"/>
      <c r="J137" s="9"/>
      <c r="K137" s="11"/>
      <c r="L137" s="11"/>
      <c r="M137" s="11"/>
      <c r="N137" s="11"/>
      <c r="O137" s="11"/>
      <c r="P137" s="11"/>
      <c r="Q137" s="11"/>
      <c r="R137" s="11"/>
      <c r="S137" s="12"/>
      <c r="T137" s="24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</row>
    <row r="138" spans="21:157" ht="11.25"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</row>
    <row r="139" spans="1:157" s="5" customFormat="1" ht="11.25">
      <c r="A139" s="1"/>
      <c r="B139" s="2"/>
      <c r="C139" s="8"/>
      <c r="D139" s="10"/>
      <c r="E139" s="7"/>
      <c r="F139" s="9"/>
      <c r="G139" s="9"/>
      <c r="H139" s="9"/>
      <c r="I139" s="9"/>
      <c r="J139" s="9"/>
      <c r="K139" s="11"/>
      <c r="L139" s="11"/>
      <c r="M139" s="11"/>
      <c r="N139" s="11"/>
      <c r="O139" s="11"/>
      <c r="P139" s="11"/>
      <c r="Q139" s="11"/>
      <c r="R139" s="11"/>
      <c r="S139" s="12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</row>
    <row r="140" spans="1:19" s="13" customFormat="1" ht="11.25">
      <c r="A140" s="1"/>
      <c r="B140" s="2"/>
      <c r="C140" s="8"/>
      <c r="D140" s="10"/>
      <c r="E140" s="7"/>
      <c r="F140" s="9"/>
      <c r="G140" s="9"/>
      <c r="H140" s="9"/>
      <c r="I140" s="9"/>
      <c r="J140" s="9"/>
      <c r="K140" s="11"/>
      <c r="L140" s="11"/>
      <c r="M140" s="11"/>
      <c r="N140" s="11"/>
      <c r="O140" s="11"/>
      <c r="P140" s="11"/>
      <c r="Q140" s="11"/>
      <c r="R140" s="11"/>
      <c r="S140" s="12"/>
    </row>
    <row r="141" spans="1:19" s="13" customFormat="1" ht="18" customHeight="1">
      <c r="A141" s="1"/>
      <c r="B141" s="2"/>
      <c r="C141" s="8"/>
      <c r="D141" s="10"/>
      <c r="E141" s="7"/>
      <c r="F141" s="9"/>
      <c r="G141" s="9"/>
      <c r="H141" s="9"/>
      <c r="I141" s="9"/>
      <c r="J141" s="9"/>
      <c r="K141" s="11"/>
      <c r="L141" s="11"/>
      <c r="M141" s="11"/>
      <c r="N141" s="11"/>
      <c r="O141" s="11"/>
      <c r="P141" s="11"/>
      <c r="Q141" s="11"/>
      <c r="R141" s="11"/>
      <c r="S141" s="12"/>
    </row>
    <row r="142" spans="1:19" s="13" customFormat="1" ht="11.25">
      <c r="A142" s="1"/>
      <c r="B142" s="2"/>
      <c r="C142" s="8"/>
      <c r="D142" s="10"/>
      <c r="E142" s="7"/>
      <c r="F142" s="9"/>
      <c r="G142" s="9"/>
      <c r="H142" s="9"/>
      <c r="I142" s="9"/>
      <c r="J142" s="9"/>
      <c r="K142" s="11"/>
      <c r="L142" s="11"/>
      <c r="M142" s="11"/>
      <c r="N142" s="11"/>
      <c r="O142" s="11"/>
      <c r="P142" s="11"/>
      <c r="Q142" s="11"/>
      <c r="R142" s="11"/>
      <c r="S142" s="12"/>
    </row>
    <row r="143" spans="1:19" s="13" customFormat="1" ht="11.25">
      <c r="A143" s="1"/>
      <c r="B143" s="2"/>
      <c r="C143" s="8"/>
      <c r="D143" s="10"/>
      <c r="E143" s="7"/>
      <c r="F143" s="9"/>
      <c r="G143" s="9"/>
      <c r="H143" s="9"/>
      <c r="I143" s="9"/>
      <c r="J143" s="9"/>
      <c r="K143" s="11"/>
      <c r="L143" s="11"/>
      <c r="M143" s="11"/>
      <c r="N143" s="11"/>
      <c r="O143" s="11"/>
      <c r="P143" s="11"/>
      <c r="Q143" s="11"/>
      <c r="R143" s="11"/>
      <c r="S143" s="12"/>
    </row>
    <row r="144" spans="21:157" ht="11.25"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</row>
    <row r="145" spans="1:157" s="4" customFormat="1" ht="16.5" customHeight="1">
      <c r="A145" s="1"/>
      <c r="B145" s="2"/>
      <c r="C145" s="8"/>
      <c r="D145" s="10"/>
      <c r="E145" s="7"/>
      <c r="F145" s="9"/>
      <c r="G145" s="9"/>
      <c r="H145" s="9"/>
      <c r="I145" s="9"/>
      <c r="J145" s="9"/>
      <c r="K145" s="11"/>
      <c r="L145" s="11"/>
      <c r="M145" s="11"/>
      <c r="N145" s="11"/>
      <c r="O145" s="11"/>
      <c r="P145" s="11"/>
      <c r="Q145" s="11"/>
      <c r="R145" s="11"/>
      <c r="S145" s="1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</row>
    <row r="146" spans="21:157" ht="11.25"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</row>
    <row r="147" spans="1:157" s="4" customFormat="1" ht="11.25">
      <c r="A147" s="1"/>
      <c r="B147" s="2"/>
      <c r="C147" s="8"/>
      <c r="D147" s="10"/>
      <c r="E147" s="7"/>
      <c r="F147" s="9"/>
      <c r="G147" s="9"/>
      <c r="H147" s="9"/>
      <c r="I147" s="9"/>
      <c r="J147" s="9"/>
      <c r="K147" s="11"/>
      <c r="L147" s="11"/>
      <c r="M147" s="11"/>
      <c r="N147" s="11"/>
      <c r="O147" s="11"/>
      <c r="P147" s="11"/>
      <c r="Q147" s="11"/>
      <c r="R147" s="11"/>
      <c r="S147" s="1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</row>
    <row r="148" spans="1:157" s="5" customFormat="1" ht="11.25">
      <c r="A148" s="1"/>
      <c r="B148" s="2"/>
      <c r="C148" s="8"/>
      <c r="D148" s="10"/>
      <c r="E148" s="7"/>
      <c r="F148" s="9"/>
      <c r="G148" s="9"/>
      <c r="H148" s="9"/>
      <c r="I148" s="9"/>
      <c r="J148" s="9"/>
      <c r="K148" s="11"/>
      <c r="L148" s="11"/>
      <c r="M148" s="11"/>
      <c r="N148" s="11"/>
      <c r="O148" s="11"/>
      <c r="P148" s="11"/>
      <c r="Q148" s="11"/>
      <c r="R148" s="11"/>
      <c r="S148" s="12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</row>
    <row r="149" spans="21:157" ht="11.25"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</row>
    <row r="150" spans="1:157" s="4" customFormat="1" ht="33.75" customHeight="1">
      <c r="A150" s="1"/>
      <c r="B150" s="2"/>
      <c r="C150" s="8"/>
      <c r="D150" s="10"/>
      <c r="E150" s="7"/>
      <c r="F150" s="9"/>
      <c r="G150" s="9"/>
      <c r="H150" s="9"/>
      <c r="I150" s="9"/>
      <c r="J150" s="9"/>
      <c r="K150" s="11"/>
      <c r="L150" s="11"/>
      <c r="M150" s="11"/>
      <c r="N150" s="11"/>
      <c r="O150" s="11"/>
      <c r="P150" s="11"/>
      <c r="Q150" s="11"/>
      <c r="R150" s="11"/>
      <c r="S150" s="1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</row>
    <row r="151" spans="1:157" s="4" customFormat="1" ht="19.5" customHeight="1">
      <c r="A151" s="1"/>
      <c r="B151" s="2"/>
      <c r="C151" s="8"/>
      <c r="D151" s="10"/>
      <c r="E151" s="7"/>
      <c r="F151" s="9"/>
      <c r="G151" s="9"/>
      <c r="H151" s="9"/>
      <c r="I151" s="9"/>
      <c r="J151" s="9"/>
      <c r="K151" s="11"/>
      <c r="L151" s="11"/>
      <c r="M151" s="11"/>
      <c r="N151" s="11"/>
      <c r="O151" s="11"/>
      <c r="P151" s="11"/>
      <c r="Q151" s="11"/>
      <c r="R151" s="11"/>
      <c r="S151" s="1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</row>
    <row r="152" spans="21:157" ht="11.25"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</row>
    <row r="153" spans="1:157" s="4" customFormat="1" ht="11.25">
      <c r="A153" s="1"/>
      <c r="B153" s="2"/>
      <c r="C153" s="8"/>
      <c r="D153" s="10"/>
      <c r="E153" s="7"/>
      <c r="F153" s="9"/>
      <c r="G153" s="9"/>
      <c r="H153" s="9"/>
      <c r="I153" s="9"/>
      <c r="J153" s="9"/>
      <c r="K153" s="11"/>
      <c r="L153" s="11"/>
      <c r="M153" s="11"/>
      <c r="N153" s="11"/>
      <c r="O153" s="11"/>
      <c r="P153" s="11"/>
      <c r="Q153" s="11"/>
      <c r="R153" s="11"/>
      <c r="S153" s="1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</row>
    <row r="154" spans="1:157" s="16" customFormat="1" ht="11.25">
      <c r="A154" s="1"/>
      <c r="B154" s="2"/>
      <c r="C154" s="8"/>
      <c r="D154" s="10"/>
      <c r="E154" s="7"/>
      <c r="F154" s="9"/>
      <c r="G154" s="9"/>
      <c r="H154" s="9"/>
      <c r="I154" s="9"/>
      <c r="J154" s="9"/>
      <c r="K154" s="11"/>
      <c r="L154" s="11"/>
      <c r="M154" s="11"/>
      <c r="N154" s="11"/>
      <c r="O154" s="11"/>
      <c r="P154" s="11"/>
      <c r="Q154" s="11"/>
      <c r="R154" s="11"/>
      <c r="S154" s="12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</row>
    <row r="155" spans="21:157" ht="11.25"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</row>
    <row r="156" spans="21:157" ht="24.75" customHeight="1"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</row>
    <row r="157" spans="21:157" ht="29.25" customHeight="1"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</row>
    <row r="158" spans="21:157" ht="29.25" customHeight="1"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</row>
    <row r="159" spans="21:157" ht="11.25"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</row>
    <row r="160" spans="1:157" s="4" customFormat="1" ht="11.25">
      <c r="A160" s="1"/>
      <c r="B160" s="2"/>
      <c r="C160" s="8"/>
      <c r="D160" s="10"/>
      <c r="E160" s="7"/>
      <c r="F160" s="9"/>
      <c r="G160" s="9"/>
      <c r="H160" s="9"/>
      <c r="I160" s="9"/>
      <c r="J160" s="9"/>
      <c r="K160" s="11"/>
      <c r="L160" s="11"/>
      <c r="M160" s="11"/>
      <c r="N160" s="11"/>
      <c r="O160" s="11"/>
      <c r="P160" s="11"/>
      <c r="Q160" s="11"/>
      <c r="R160" s="11"/>
      <c r="S160" s="1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</row>
    <row r="161" spans="1:157" s="5" customFormat="1" ht="11.25">
      <c r="A161" s="1"/>
      <c r="B161" s="2"/>
      <c r="C161" s="8"/>
      <c r="D161" s="10"/>
      <c r="E161" s="7"/>
      <c r="F161" s="9"/>
      <c r="G161" s="9"/>
      <c r="H161" s="9"/>
      <c r="I161" s="9"/>
      <c r="J161" s="9"/>
      <c r="K161" s="11"/>
      <c r="L161" s="11"/>
      <c r="M161" s="11"/>
      <c r="N161" s="11"/>
      <c r="O161" s="11"/>
      <c r="P161" s="11"/>
      <c r="Q161" s="11"/>
      <c r="R161" s="11"/>
      <c r="S161" s="12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</row>
    <row r="162" spans="21:157" ht="11.25"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</row>
    <row r="163" spans="21:157" ht="11.25"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</row>
    <row r="164" spans="1:157" s="4" customFormat="1" ht="24.75" customHeight="1">
      <c r="A164" s="1"/>
      <c r="B164" s="2"/>
      <c r="C164" s="8"/>
      <c r="D164" s="10"/>
      <c r="E164" s="7"/>
      <c r="F164" s="9"/>
      <c r="G164" s="9"/>
      <c r="H164" s="9"/>
      <c r="I164" s="9"/>
      <c r="J164" s="9"/>
      <c r="K164" s="11"/>
      <c r="L164" s="11"/>
      <c r="M164" s="11"/>
      <c r="N164" s="11"/>
      <c r="O164" s="11"/>
      <c r="P164" s="11"/>
      <c r="Q164" s="11"/>
      <c r="R164" s="11"/>
      <c r="S164" s="1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</row>
    <row r="165" spans="21:157" ht="11.25"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</row>
    <row r="166" spans="1:157" s="4" customFormat="1" ht="11.25">
      <c r="A166" s="1"/>
      <c r="B166" s="2"/>
      <c r="C166" s="8"/>
      <c r="D166" s="10"/>
      <c r="E166" s="7"/>
      <c r="F166" s="9"/>
      <c r="G166" s="9"/>
      <c r="H166" s="9"/>
      <c r="I166" s="9"/>
      <c r="J166" s="9"/>
      <c r="K166" s="11"/>
      <c r="L166" s="11"/>
      <c r="M166" s="11"/>
      <c r="N166" s="11"/>
      <c r="O166" s="11"/>
      <c r="P166" s="11"/>
      <c r="Q166" s="11"/>
      <c r="R166" s="11"/>
      <c r="S166" s="1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</row>
    <row r="167" spans="1:157" s="5" customFormat="1" ht="11.25">
      <c r="A167" s="1"/>
      <c r="B167" s="2"/>
      <c r="C167" s="8"/>
      <c r="D167" s="10"/>
      <c r="E167" s="7"/>
      <c r="F167" s="9"/>
      <c r="G167" s="9"/>
      <c r="H167" s="9"/>
      <c r="I167" s="9"/>
      <c r="J167" s="9"/>
      <c r="K167" s="11"/>
      <c r="L167" s="11"/>
      <c r="M167" s="11"/>
      <c r="N167" s="11"/>
      <c r="O167" s="11"/>
      <c r="P167" s="11"/>
      <c r="Q167" s="11"/>
      <c r="R167" s="11"/>
      <c r="S167" s="12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</row>
    <row r="168" spans="21:157" ht="11.25"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</row>
    <row r="169" spans="20:157" ht="27.75" customHeight="1">
      <c r="T169" s="29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</row>
    <row r="174" spans="1:19" s="13" customFormat="1" ht="11.25">
      <c r="A174" s="1"/>
      <c r="B174" s="2"/>
      <c r="C174" s="8"/>
      <c r="D174" s="10"/>
      <c r="E174" s="7"/>
      <c r="F174" s="9"/>
      <c r="G174" s="9"/>
      <c r="H174" s="9"/>
      <c r="I174" s="9"/>
      <c r="J174" s="9"/>
      <c r="K174" s="11"/>
      <c r="L174" s="11"/>
      <c r="M174" s="11"/>
      <c r="N174" s="11"/>
      <c r="O174" s="11"/>
      <c r="P174" s="11"/>
      <c r="Q174" s="11"/>
      <c r="R174" s="11"/>
      <c r="S174" s="12"/>
    </row>
    <row r="178" ht="12" customHeight="1"/>
  </sheetData>
  <sheetProtection/>
  <mergeCells count="20">
    <mergeCell ref="C101:Q101"/>
    <mergeCell ref="C71:S71"/>
    <mergeCell ref="C75:S75"/>
    <mergeCell ref="C80:S80"/>
    <mergeCell ref="C84:S84"/>
    <mergeCell ref="C91:S91"/>
    <mergeCell ref="C97:S97"/>
    <mergeCell ref="C34:S34"/>
    <mergeCell ref="C40:S40"/>
    <mergeCell ref="C49:S49"/>
    <mergeCell ref="C54:S54"/>
    <mergeCell ref="C60:S60"/>
    <mergeCell ref="C67:S67"/>
    <mergeCell ref="A8:S8"/>
    <mergeCell ref="C13:S13"/>
    <mergeCell ref="C19:S19"/>
    <mergeCell ref="C24:S24"/>
    <mergeCell ref="C28:S28"/>
    <mergeCell ref="C2:S2"/>
    <mergeCell ref="C4:S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Holter-PC</cp:lastModifiedBy>
  <cp:lastPrinted>2020-11-06T16:59:53Z</cp:lastPrinted>
  <dcterms:created xsi:type="dcterms:W3CDTF">2011-09-02T13:51:41Z</dcterms:created>
  <dcterms:modified xsi:type="dcterms:W3CDTF">2020-11-23T19:42:00Z</dcterms:modified>
  <cp:category/>
  <cp:version/>
  <cp:contentType/>
  <cp:contentStatus/>
</cp:coreProperties>
</file>