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05" tabRatio="598" activeTab="0"/>
  </bookViews>
  <sheets>
    <sheet name="2022" sheetId="1" r:id="rId1"/>
  </sheets>
  <definedNames>
    <definedName name="_xlnm.Print_Area" localSheetId="0">'2022'!$A$1:$Y$144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  <author>CONTABILIDADE</author>
    <author>AME - Contabilidade</author>
  </authors>
  <commentList>
    <comment ref="U62" authorId="0">
      <text>
        <r>
          <rPr>
            <b/>
            <sz val="9"/>
            <rFont val="Segoe UI"/>
            <family val="2"/>
          </rPr>
          <t>Até o termino dos trabalhos e do pagamento.</t>
        </r>
      </text>
    </comment>
    <comment ref="U79" authorId="0">
      <text>
        <r>
          <rPr>
            <b/>
            <sz val="9"/>
            <rFont val="Segoe UI"/>
            <family val="2"/>
          </rPr>
          <t>Renovável por 12 meses se não houver manifestação.</t>
        </r>
      </text>
    </comment>
    <comment ref="U61" authorId="1">
      <text>
        <r>
          <rPr>
            <b/>
            <sz val="9"/>
            <rFont val="Segoe UI"/>
            <family val="2"/>
          </rPr>
          <t xml:space="preserve">realizado novo contrato a cada ano.
</t>
        </r>
      </text>
    </comment>
    <comment ref="U17" authorId="2">
      <text>
        <r>
          <rPr>
            <b/>
            <sz val="9"/>
            <rFont val="Segoe UI"/>
            <family val="0"/>
          </rPr>
          <t>AME - Contabilidade:</t>
        </r>
        <r>
          <rPr>
            <sz val="9"/>
            <rFont val="Segoe UI"/>
            <family val="0"/>
          </rPr>
          <t xml:space="preserve">
Empresa só faz aditivo de reajuste. 
Renovado automaticamente.</t>
        </r>
      </text>
    </comment>
  </commentList>
</comments>
</file>

<file path=xl/sharedStrings.xml><?xml version="1.0" encoding="utf-8"?>
<sst xmlns="http://schemas.openxmlformats.org/spreadsheetml/2006/main" count="780" uniqueCount="360">
  <si>
    <t>Total</t>
  </si>
  <si>
    <t>Serviços de Auditoria</t>
  </si>
  <si>
    <t>Serviços de Radiologia</t>
  </si>
  <si>
    <t>Serviços de Lavanderia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</si>
  <si>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</si>
  <si>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</si>
  <si>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</si>
  <si>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</si>
  <si>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</si>
  <si>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</si>
  <si>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</si>
  <si>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15.02.2010</t>
  </si>
  <si>
    <t>11.04.2011</t>
  </si>
  <si>
    <t>Serviço de assesssoria e proteção radiológica</t>
  </si>
  <si>
    <t>02.12.2009</t>
  </si>
  <si>
    <t>01.03.2010</t>
  </si>
  <si>
    <t>Serviços Médicos</t>
  </si>
  <si>
    <t>03.03.2010</t>
  </si>
  <si>
    <t>04.03.2010</t>
  </si>
  <si>
    <t>Reprodução de Documentos</t>
  </si>
  <si>
    <t>Telecomunições e Internet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</si>
  <si>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</si>
  <si>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</si>
  <si>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</si>
  <si>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</si>
  <si>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</si>
  <si>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</si>
  <si>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</si>
  <si>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</si>
  <si>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com Reprodução de Documentos e locação de equipamentos</t>
  </si>
  <si>
    <t>Serviços de Coleta de Lixo Hospitalar</t>
  </si>
  <si>
    <t>Serviços de Exames Laboratoriais</t>
  </si>
  <si>
    <t>15.02.2009</t>
  </si>
  <si>
    <t>11.04.2010</t>
  </si>
  <si>
    <t>Serviços de Reprodução de Documentos</t>
  </si>
  <si>
    <t>Lavagem e desinfecção de roupas</t>
  </si>
  <si>
    <t>Serviços de Locações Diversas</t>
  </si>
  <si>
    <t>Seguros</t>
  </si>
  <si>
    <t>Gases Medicinais</t>
  </si>
  <si>
    <t>Grupo Despesa</t>
  </si>
  <si>
    <t>Sub Grupo Despesa</t>
  </si>
  <si>
    <t>Consultoria</t>
  </si>
  <si>
    <t>Outros</t>
  </si>
  <si>
    <t>Lavanderia</t>
  </si>
  <si>
    <t>Equipamentos</t>
  </si>
  <si>
    <t>Locação</t>
  </si>
  <si>
    <t>Coleta de lixo</t>
  </si>
  <si>
    <t>Exames Laboratoriais</t>
  </si>
  <si>
    <t>Anatomia Patológica</t>
  </si>
  <si>
    <t>Informática</t>
  </si>
  <si>
    <t>Software</t>
  </si>
  <si>
    <t>Link de internet</t>
  </si>
  <si>
    <t>Dosimetria</t>
  </si>
  <si>
    <t>Portaria</t>
  </si>
  <si>
    <t>Status do Contrato</t>
  </si>
  <si>
    <t>Pendências</t>
  </si>
  <si>
    <t>Ativo</t>
  </si>
  <si>
    <t>Nada Consta</t>
  </si>
  <si>
    <t>Fornecimento de gases e cessão de equipamentos.</t>
  </si>
  <si>
    <t>Seguro</t>
  </si>
  <si>
    <t>Vigência</t>
  </si>
  <si>
    <t>CNPJ</t>
  </si>
  <si>
    <t>Tipo</t>
  </si>
  <si>
    <t>Prestação de Serviços</t>
  </si>
  <si>
    <t>Aquisição de Materiais</t>
  </si>
  <si>
    <t xml:space="preserve">TOTAL GERAL </t>
  </si>
  <si>
    <t xml:space="preserve">Fábio Antonio Obici  -  Diretor Presidente        Assinatura: ______________________________   </t>
  </si>
  <si>
    <t>Prestação de serviços</t>
  </si>
  <si>
    <t>Plano de hospedagem Web</t>
  </si>
  <si>
    <t>ICONECTA Informática LTDA</t>
  </si>
  <si>
    <t>07.567.567/0001-93</t>
  </si>
  <si>
    <t>W</t>
  </si>
  <si>
    <t>Reajustes</t>
  </si>
  <si>
    <t>IGPM</t>
  </si>
  <si>
    <t>Instalação e Implantação, atualização e suporte de gestão de recursos humanos</t>
  </si>
  <si>
    <t>01.958.002/0001-50</t>
  </si>
  <si>
    <t>Acordo entre as partes</t>
  </si>
  <si>
    <t>03.693.940/0001-00</t>
  </si>
  <si>
    <t>Licença de uso de software</t>
  </si>
  <si>
    <t>PIESCO - ESTETICA , AUDITORIA E PERICIAS LTDA</t>
  </si>
  <si>
    <t>04.634.477/0001-80</t>
  </si>
  <si>
    <t>Oftalmologia</t>
  </si>
  <si>
    <t>50.429.810/0001-36</t>
  </si>
  <si>
    <t>Telefone</t>
  </si>
  <si>
    <t>Internet</t>
  </si>
  <si>
    <t>Serviços de Processamento de Dados/Software</t>
  </si>
  <si>
    <t>CLINICA DE DIAGNOSTICO POR IMAGEM M &amp; M LTDA</t>
  </si>
  <si>
    <t>Realização de ultrassonografia geral e procedimentos invasivos guiados por ultrassom</t>
  </si>
  <si>
    <t>07.658.643/0001-76</t>
  </si>
  <si>
    <t>Ultrassonografia</t>
  </si>
  <si>
    <t>Prestação de servicos de transporte VOIP, consistente na disponibilidade do transporte de sinal telefônico e de internet para transmissão e recepção</t>
  </si>
  <si>
    <t>19.634.343/0001-36</t>
  </si>
  <si>
    <t>Telefonia</t>
  </si>
  <si>
    <t>IGP-DI</t>
  </si>
  <si>
    <t>prestação de servicços médicos  especializados de Endocrinologia</t>
  </si>
  <si>
    <t>Endocrinologia</t>
  </si>
  <si>
    <t>Cardiologia</t>
  </si>
  <si>
    <t>ANGELLA &amp; ROCHA LTDA</t>
  </si>
  <si>
    <t>66.873.332/0001-99</t>
  </si>
  <si>
    <t>QUALYCARE SERVICOS EM SAUDE LTDA</t>
  </si>
  <si>
    <t>NORIMAR HERNANDES DIAS</t>
  </si>
  <si>
    <t>Prestação de serviços médicos especializados em Otorrinolaringologia</t>
  </si>
  <si>
    <t>Otorrinolaringologia</t>
  </si>
  <si>
    <t>Seguro Predial</t>
  </si>
  <si>
    <t>Não se aplica</t>
  </si>
  <si>
    <t>30.413.406/0001-67</t>
  </si>
  <si>
    <t>30.693.755/0001-80</t>
  </si>
  <si>
    <t>Dermatologia</t>
  </si>
  <si>
    <t>30.778.650/0001-23</t>
  </si>
  <si>
    <t>Prestação de serviço de controle de acesso - portaria</t>
  </si>
  <si>
    <t>Prestação de Serviços de Exames de Laboratório de Análises clínicas</t>
  </si>
  <si>
    <t>Prestação de Serviços Médicos Especializados de Dermatologia</t>
  </si>
  <si>
    <t>Prestação de serviços especializados em Endoscopia Digestiva Alta e Colonoscopia Diagnóstica</t>
  </si>
  <si>
    <t>24.968.314/0001-40</t>
  </si>
  <si>
    <t>Endoscopia</t>
  </si>
  <si>
    <t>ANTONIO CARLOS MARÃO</t>
  </si>
  <si>
    <t>30.727.799/0001-83</t>
  </si>
  <si>
    <t>CARLOS EDUARDO MENDONÇA DA ROCHA E CIA LTDA</t>
  </si>
  <si>
    <t>Prestação de serviços médicos especializados em Nefrologia</t>
  </si>
  <si>
    <t>11.643.091/0001-08</t>
  </si>
  <si>
    <t>Nefrologia</t>
  </si>
  <si>
    <t>INSTITUTO DE PATOLOGIA DE ARAÇATUBA LTDA</t>
  </si>
  <si>
    <t>51.106.110/0001-73</t>
  </si>
  <si>
    <t>Prestação de serviços médicos especializados em Anatomopatologia e Citopatologia</t>
  </si>
  <si>
    <t>PROMED SANTA ANGELA COMERCIO E REMOÇÕES LTDA</t>
  </si>
  <si>
    <t>Contrato de locação de veículo</t>
  </si>
  <si>
    <t>Veículo</t>
  </si>
  <si>
    <t>67.407.882/0001-85</t>
  </si>
  <si>
    <t>IGPM/FGV</t>
  </si>
  <si>
    <t>Prestação de serviços médicos especializados em ortopedia</t>
  </si>
  <si>
    <t>Ortopedia</t>
  </si>
  <si>
    <t>30.073.266/0001-83</t>
  </si>
  <si>
    <t>Radiologia</t>
  </si>
  <si>
    <t>10.883.685/0001-15</t>
  </si>
  <si>
    <t>Serviços de Segurança</t>
  </si>
  <si>
    <t>JANEIRO</t>
  </si>
  <si>
    <t>FEVEREIRO</t>
  </si>
  <si>
    <t>MARÇO</t>
  </si>
  <si>
    <t>ABRIL</t>
  </si>
  <si>
    <t>06.272.575/0077-48</t>
  </si>
  <si>
    <t>Prestação de serviços médicos especializados em Neurologia</t>
  </si>
  <si>
    <t>32.367.376/0001-25</t>
  </si>
  <si>
    <t>Neurologia</t>
  </si>
  <si>
    <t>Prestação de serviços médicos especializados de Cirurgia Vascular</t>
  </si>
  <si>
    <t>Cirurgia Vascular</t>
  </si>
  <si>
    <t>Prestação de serviços médicos especializados de Neurologia</t>
  </si>
  <si>
    <t>13.664.994/0001-92</t>
  </si>
  <si>
    <t>Prestação de serviços médicos especializados de Pneumologia</t>
  </si>
  <si>
    <t>32.786.058/0001-07</t>
  </si>
  <si>
    <t>Pneumologia</t>
  </si>
  <si>
    <t>Prestação de serviços médicos especializados de Cirurgia Plástica</t>
  </si>
  <si>
    <t>Cirurgia Plástica</t>
  </si>
  <si>
    <t>32.396.642/0001-48</t>
  </si>
  <si>
    <t>11.510.215/0001-79</t>
  </si>
  <si>
    <t>Prestação de serviços de radiologia e diagnósticos por imagem</t>
  </si>
  <si>
    <t>22.688.290/0001-40</t>
  </si>
  <si>
    <t>Dedetização</t>
  </si>
  <si>
    <t>GUIZZO CONTROLE DE VETORES E PRAGAS EIRELI EPP</t>
  </si>
  <si>
    <t>Serviços na área Controle de Vetores,
Pragas, Limpeza e Higienização de Caixas d' Água</t>
  </si>
  <si>
    <t>30.114.514/0001-39</t>
  </si>
  <si>
    <t>15.834.731/0001-00</t>
  </si>
  <si>
    <t>Prestação de Serviços Médicos Especializados de Gastroenterologia, Endoscopia Digestiva Alta e Colonoscopia</t>
  </si>
  <si>
    <t>21.943.385/0001-09</t>
  </si>
  <si>
    <t>Gastroenterologia</t>
  </si>
  <si>
    <t>Prestação de Serviços Médicos Especializados em Alergologia e Imunologia</t>
  </si>
  <si>
    <t>30.246.468/0001-21</t>
  </si>
  <si>
    <t>Alergologia e Imunologia</t>
  </si>
  <si>
    <t>Urologia</t>
  </si>
  <si>
    <t>61.573.796/0001-66</t>
  </si>
  <si>
    <t>Prestação de Serviços Médicos Especializados de Gastroenterologia</t>
  </si>
  <si>
    <t>33.588.707/0001-10</t>
  </si>
  <si>
    <t>Serviços de Dedetização</t>
  </si>
  <si>
    <t>Coleta, Transporte, Tratamento e Disposição Final dos Resíduos Hospitalares</t>
  </si>
  <si>
    <t>07.474.132/0001-02</t>
  </si>
  <si>
    <t>IPCA/IBGE</t>
  </si>
  <si>
    <t>01/10/2019 A 30/09/2024</t>
  </si>
  <si>
    <t>MAGOLBO MEDICINA INTEGRADA LTDA</t>
  </si>
  <si>
    <t>Prestação de serviços médicos especializados de Dermatologia</t>
  </si>
  <si>
    <t>35.610.119/0001-60</t>
  </si>
  <si>
    <t>LGA SERVIÇOS MÉDICOS S/S LTDA</t>
  </si>
  <si>
    <t>Prestação de serviços médicos especializados de Ortopedia</t>
  </si>
  <si>
    <t>28.110.950/0001-98</t>
  </si>
  <si>
    <t>Prestação de serviços médicos especializados de Cardiologia</t>
  </si>
  <si>
    <t>EDSON RICARDO EIDI TAKAGI</t>
  </si>
  <si>
    <t>Prestação de serviços
médicos especializados de Urologia</t>
  </si>
  <si>
    <t>35.740.343/0001-77</t>
  </si>
  <si>
    <t>Serviços de Matriciamento</t>
  </si>
  <si>
    <t>Serviços médicos para desenvolvimento e manutenção do projeto para matriciamento</t>
  </si>
  <si>
    <t>00.152.246/0001-89</t>
  </si>
  <si>
    <t>Matriciamento</t>
  </si>
  <si>
    <t>SYSPEC INFORMATICA</t>
  </si>
  <si>
    <t>ROSA E SECCO MALAGUTTE SERVIÇO</t>
  </si>
  <si>
    <t>MAZZUCCA E FIORINI SERVICOS DE SAUDE</t>
  </si>
  <si>
    <t>24.326.677/0001-82</t>
  </si>
  <si>
    <t>36.440.656/0001-72</t>
  </si>
  <si>
    <t>Licenciamento de Programa de computador e a prestação de serviços de suporte técnico</t>
  </si>
  <si>
    <t>67.220.871/0001-91</t>
  </si>
  <si>
    <t>HIDROQUIMICA LABORATORIO E SERVIÇOS DE CONTROLE DE QUALIDADE DE AGUAS LTDA</t>
  </si>
  <si>
    <t>Serviços laboratoriais de Controle de Agua de Abastecimento</t>
  </si>
  <si>
    <t>10.613.946/0001-87</t>
  </si>
  <si>
    <t>Analise de Potabilidade</t>
  </si>
  <si>
    <t>INPC</t>
  </si>
  <si>
    <t>Administração e monitoramento d Banco de Dados Oracle</t>
  </si>
  <si>
    <t>05.978.864/0001-04</t>
  </si>
  <si>
    <t>Serviços Gerais</t>
  </si>
  <si>
    <t>Auxílio Alimentação</t>
  </si>
  <si>
    <t xml:space="preserve">Prestação de serviços no ramo de alimentação </t>
  </si>
  <si>
    <t>Benefício</t>
  </si>
  <si>
    <t>MM CLINICA VACULAR E MEDICINA INTENSIVA LTDA</t>
  </si>
  <si>
    <t>37.737.349/0001-10</t>
  </si>
  <si>
    <t>BIONEXO DO BRASIL SOLUÇÕES DIGITAIS EIRELI</t>
  </si>
  <si>
    <t>04.069.709/0001-02</t>
  </si>
  <si>
    <t>Licenciamento de uso das soluções digitais</t>
  </si>
  <si>
    <t>IPCA</t>
  </si>
  <si>
    <t>AGUINALDO LONGO FILHO</t>
  </si>
  <si>
    <t>CAETANO OFTALMOLOGIA LTDA</t>
  </si>
  <si>
    <t>CENTRO MÉDICO CERQUEIRA CESAR LTDA ME</t>
  </si>
  <si>
    <t>Prestação de serviços médicos especializados de Facoemulsificação com implante de lente intraocular dobrável (cirurgia de catarata), Capsulotomia Yag Laser e Pterígio</t>
  </si>
  <si>
    <t>J BARROS CLINICA MEDICA LTDA</t>
  </si>
  <si>
    <t>LOCALMED DIAGNÓSTICOS MÉDICOS LTDA</t>
  </si>
  <si>
    <t>SAUDE MED SERVIÇOS MÉDICOS LTDA</t>
  </si>
  <si>
    <t>30.303.031/0001-82</t>
  </si>
  <si>
    <t>CS SOLUÇÕES EM SOFTWARE DE GESTÃO EMPRESARIAL LTDA</t>
  </si>
  <si>
    <t>E - PEOPLE SOLUÇÕES LTDA</t>
  </si>
  <si>
    <t>GVTECH SOLUÇÕES EM TECNOLOGIA DA INFORMAÇÃO LTDA</t>
  </si>
  <si>
    <t>DA MATTA &amp; GRADELLA SERVIÇOS MÉDICOS LTDA</t>
  </si>
  <si>
    <t>FALBO SERVIÇOS MÉDICOS LTDA</t>
  </si>
  <si>
    <t>FELIPE GRIZZO</t>
  </si>
  <si>
    <t>MARTINS DOS ANJOS SERVIÇOS MÉDICOS LTDA</t>
  </si>
  <si>
    <t>TALITA JACON CEZARE</t>
  </si>
  <si>
    <t>TALLES BAZEIA LIMA</t>
  </si>
  <si>
    <t>INSTITUTO S. ROUCOURT LTDA</t>
  </si>
  <si>
    <t>SAPRA LANDAUER SERV. DE ASSESSORIA E PROT. RADIOLOGICA LTDA</t>
  </si>
  <si>
    <t>LAVEBRAS GESTÃO DE TEXTEIS S.A.</t>
  </si>
  <si>
    <t>MONTE AZUL ENGENHARIA AMBIENTAL LTDA</t>
  </si>
  <si>
    <t>RODRIGUES E ROSSETO SOCIEDADE DE ADVOGADOS</t>
  </si>
  <si>
    <t>SERVIÇOS ADVOCATÍCIOS</t>
  </si>
  <si>
    <t>DALTONY CARLOS TAVARES CAETANO MUNHOZ - ME</t>
  </si>
  <si>
    <t>ALLIANZ SEGUROS S.A.</t>
  </si>
  <si>
    <t>08.999.057/0001-58</t>
  </si>
  <si>
    <t>Prestação de serviços de assessoria jurídica</t>
  </si>
  <si>
    <t>Assessoria Jurídica</t>
  </si>
  <si>
    <t>ACS AUDITORIA E CONSULTORIA CONTÁBIL ME</t>
  </si>
  <si>
    <t>LGF FONSECA SERVIÇOS MÉDICOS</t>
  </si>
  <si>
    <t>LABORATÓRIO DOMINGUES CRUZ</t>
  </si>
  <si>
    <t>NATALINO PEREIRA BRITO</t>
  </si>
  <si>
    <t>Prestação de serviços médicos especializados em Anestesiologia</t>
  </si>
  <si>
    <t>Anestesiologia</t>
  </si>
  <si>
    <t>Locação de aparelho oftalmológico (facoemulsificador, microscópio
cirúrgico e biômetro) para realização de cirurgias de cataratas.</t>
  </si>
  <si>
    <t>R.R. FERREIRA CONTABILIDADE EIRELI</t>
  </si>
  <si>
    <t>Prestação de serviços Técnicos de Contabilidade</t>
  </si>
  <si>
    <t>14.977.378/0001-54</t>
  </si>
  <si>
    <t>IPC da FIPE</t>
  </si>
  <si>
    <t>Rescindido</t>
  </si>
  <si>
    <t>TECHNOLASER CARTUCHOS LTDA</t>
  </si>
  <si>
    <t>47.758.743/0001-99</t>
  </si>
  <si>
    <t>01/04/2021 a 01/04/2022</t>
  </si>
  <si>
    <t>NUCLEO FISCAL CONTABILIDADE E COSNULTORIA TRIBUTÁRIA EIRELI</t>
  </si>
  <si>
    <t>01/04/2020 A 30/04/2022</t>
  </si>
  <si>
    <t>13/05/2021 A 31/07/2021</t>
  </si>
  <si>
    <t>06/06/2020 a 05/06/2021 - indeterminado</t>
  </si>
  <si>
    <t>30/07/2021 a 30/07/2022</t>
  </si>
  <si>
    <t>22/07/2020 a 20/08/2022</t>
  </si>
  <si>
    <t>Auditoria  SPED contábil</t>
  </si>
  <si>
    <t>13.797.961/0001-10</t>
  </si>
  <si>
    <t>técnica</t>
  </si>
  <si>
    <t>Acessoria</t>
  </si>
  <si>
    <t>01/09/2021 A 01/09/2022</t>
  </si>
  <si>
    <t>31/07/2021 a 31/07/2022</t>
  </si>
  <si>
    <t>03/11/2020 a 03/11/2022</t>
  </si>
  <si>
    <t>04/01/2021 a 03/01/2023</t>
  </si>
  <si>
    <t>Prestação de serviços médicos especializados de responsável técnico do ambulatório médico de especialidades de Botucatu.</t>
  </si>
  <si>
    <t>35.740.343/0001-76</t>
  </si>
  <si>
    <t>01/11/2021 a 31/10/2022</t>
  </si>
  <si>
    <t>RIELLO E SHIROMA CLINICA MÉDICA LTDA</t>
  </si>
  <si>
    <t>43.925.831/0001-87</t>
  </si>
  <si>
    <t>01/12/2021 a 30/11/2022</t>
  </si>
  <si>
    <t>01/12/2020 a 30/11/2022</t>
  </si>
  <si>
    <t>01/01/2021 a 31/12/2022</t>
  </si>
  <si>
    <t>04/06/2021 a 04/12/2022</t>
  </si>
  <si>
    <t>SOFTMATIC SISTEMAS AUTOMÁTICOS DE INFORMÁTICA LTDA</t>
  </si>
  <si>
    <t>Suporte tecnico em informatica, inclusive instalacao, configuracao e manutencao de programas de computacao e banco de dados.</t>
  </si>
  <si>
    <t>58.119.371/0002-58</t>
  </si>
  <si>
    <t>Contabil</t>
  </si>
  <si>
    <t>CARTÃO B E N BENEFICIOS E SERVIÇOS S.A.</t>
  </si>
  <si>
    <t>22/08/2019 a 01/08/2022</t>
  </si>
  <si>
    <t>Gerente médico</t>
  </si>
  <si>
    <t>15/09/2021 a 15/09/2022</t>
  </si>
  <si>
    <t>30.798.783/0001-61</t>
  </si>
  <si>
    <t>10/10/2020 a 10/10/2022</t>
  </si>
  <si>
    <t>TECNOMEGA TECNOLOGIA DA INFORMACAO LTDA</t>
  </si>
  <si>
    <t>TIME CLOUD TECNOLOGIA LTDA</t>
  </si>
  <si>
    <t>36.172.511/0001-38</t>
  </si>
  <si>
    <t>11/02/2022 a 11/02/2023</t>
  </si>
  <si>
    <t>telefonia</t>
  </si>
  <si>
    <t>07.495.754/0001-09</t>
  </si>
  <si>
    <t>Contrato de locação de equipamentos para suporte (SERVIDOR TIME CLOUD SIP,MESA TELEFONISTA,GRAVAÇÃO FULL,GATEWAY 32 FXS ( Ramais analógicos),HEADSET USB.</t>
  </si>
  <si>
    <t>RELAÇÃO DE CONTRATOS EXECUTADOS EM 2022</t>
  </si>
  <si>
    <t>rescindido</t>
  </si>
  <si>
    <t xml:space="preserve">CLÍNICA MÉDICA ORNELLAS EIRELI </t>
  </si>
  <si>
    <t>28.262.585/0001-37</t>
  </si>
  <si>
    <t>MB MARCORDES GASTROENTEROLOGIA LTDA</t>
  </si>
  <si>
    <t>45.438.392/0001-03</t>
  </si>
  <si>
    <t>Serviços de Segurança e medicina do trabalho</t>
  </si>
  <si>
    <t>Uniformes</t>
  </si>
  <si>
    <t>SST ASSESSORIA E GESTÃO EM SEGURANÇA E SAÚDE DO TRABAHO LTDA</t>
  </si>
  <si>
    <t>LIMA E PERIM CONFECÇÕES LTDA</t>
  </si>
  <si>
    <t>prestação de serviços de Segurança do Trabalho e Saúde ocupacional</t>
  </si>
  <si>
    <t>16/03/2022 a 15/03/2023</t>
  </si>
  <si>
    <t>44.536.583/0001-45</t>
  </si>
  <si>
    <t>Segurança do trabalho</t>
  </si>
  <si>
    <t>Confecção de uniformes para a unidade</t>
  </si>
  <si>
    <t>32.374.111/0001-54</t>
  </si>
  <si>
    <t xml:space="preserve">Outros </t>
  </si>
  <si>
    <t>30/06/2021 a 29/05/2022</t>
  </si>
  <si>
    <t>Nada Costa</t>
  </si>
  <si>
    <t>01/04/2022 a 01/04/2023</t>
  </si>
  <si>
    <t>01/03/2022 a  01/04/2023</t>
  </si>
  <si>
    <t>01/02/2021 a 31/01/2023</t>
  </si>
  <si>
    <t>Valor da Despesa no Exercício (2022)</t>
  </si>
  <si>
    <t>23/04/2020 a 24/04/2023</t>
  </si>
  <si>
    <t>06/05/2020 a 05/05/2023</t>
  </si>
  <si>
    <t>28/09/2020 a 28/09/2022</t>
  </si>
  <si>
    <t>08/05/2020 a 08/04/2023</t>
  </si>
  <si>
    <t xml:space="preserve">JOSÉ DO VALE ARAUJO -ME </t>
  </si>
  <si>
    <t>13.670.354/0001-95</t>
  </si>
  <si>
    <t>02/05/2022 a 01/05/2023</t>
  </si>
  <si>
    <t>04/01/2022 a 04/11/2022</t>
  </si>
  <si>
    <t>01/11/2021 a 01/11/2022</t>
  </si>
  <si>
    <t>19/04/2018 a 05/05/2023</t>
  </si>
  <si>
    <t>30/11/2020 a 31/05/2023</t>
  </si>
  <si>
    <t>22/10/2021 a 22/10/2022</t>
  </si>
  <si>
    <t>CLINICA MEDICA ORNELLAS EIRELI - MATRICIAMENTO</t>
  </si>
  <si>
    <t>01/05/2022 a 30/04/2023</t>
  </si>
  <si>
    <t>23/05/2020 a 01/06/2023</t>
  </si>
  <si>
    <t>16/06/2022 a 15/06/2023</t>
  </si>
  <si>
    <t>03/07/2022 a 03/07/2023</t>
  </si>
  <si>
    <t>aguardando apólice - andradina</t>
  </si>
  <si>
    <t xml:space="preserve">Nada Consta </t>
  </si>
  <si>
    <t>Fornecimento de Materiais</t>
  </si>
  <si>
    <t>Fornecimento de produtos/insumos hospitalares.</t>
  </si>
  <si>
    <t>34.578.700/0001-80</t>
  </si>
  <si>
    <t>Fornecimento</t>
  </si>
  <si>
    <t>01/06/2022 a 30/11/2022</t>
  </si>
  <si>
    <t>ADITIVO SENDO REALIZADO PELA EMPRESA (AGUARDANDO)</t>
  </si>
  <si>
    <t>J. A. MEDEIROS MATERIAIS HOSPITALARES LTDA</t>
  </si>
  <si>
    <t>TONAMI E BORGES SERVIÇOS MEDICOS LTDA</t>
  </si>
  <si>
    <t>Prestação de Serviços Médicos Especializados de Rematologia.</t>
  </si>
  <si>
    <t>36.419.900/0001-15</t>
  </si>
  <si>
    <t>Reumatologia</t>
  </si>
  <si>
    <t>01/07/2022 a 30/06/2023</t>
  </si>
  <si>
    <t>CLINICA MEDICA DRA GABRIELLA G R CAMARGO EIRELI</t>
  </si>
  <si>
    <t>Prestação de Serviços Médicos Especializados de Mastologia</t>
  </si>
  <si>
    <t>32.283.263/0001-41</t>
  </si>
  <si>
    <t>Mastologia</t>
  </si>
  <si>
    <t>CENTRO DE PATOLOGIA E CITOLOGIA</t>
  </si>
  <si>
    <t>05.203.035/0001-41</t>
  </si>
  <si>
    <t>Prestação de serviços médicos especializados em Anatomopatologia  - exames laboratoriais Histopatológicos e Citopatológicos</t>
  </si>
  <si>
    <t>18/07/2022 a 17/07/2023</t>
  </si>
  <si>
    <t>-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</si>
</sst>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??_);_(@_)"/>
    <numFmt numFmtId="186" formatCode="_-[$R$-416]\ * #,##0.00_-;\-[$R$-416]\ * #,##0.00_-;_-[$R$-416]\ * &quot;-&quot;??_-;_-@_-"/>
    <numFmt numFmtId="187" formatCode="0.0"/>
    <numFmt numFmtId="18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23" fillId="0" borderId="10" xfId="0" applyFont="1" applyFill="1" applyBorder="1" applyAlignment="1">
      <alignment wrapText="1"/>
    </xf>
    <xf numFmtId="0" fontId="24" fillId="0" borderId="0" xfId="51" applyFont="1" applyFill="1" applyAlignment="1">
      <alignment horizontal="left"/>
      <protection/>
    </xf>
    <xf numFmtId="178" fontId="23" fillId="0" borderId="0" xfId="0" applyNumberFormat="1" applyFont="1" applyAlignment="1">
      <alignment wrapText="1"/>
    </xf>
    <xf numFmtId="17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8" fontId="25" fillId="7" borderId="10" xfId="0" applyNumberFormat="1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177" fontId="25" fillId="19" borderId="11" xfId="67" applyFont="1" applyFill="1" applyBorder="1" applyAlignment="1">
      <alignment horizontal="center" vertical="center" wrapText="1"/>
    </xf>
    <xf numFmtId="0" fontId="25" fillId="7" borderId="10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78" fontId="23" fillId="33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78" fontId="23" fillId="7" borderId="10" xfId="0" applyNumberFormat="1" applyFont="1" applyFill="1" applyBorder="1" applyAlignment="1">
      <alignment wrapText="1"/>
    </xf>
    <xf numFmtId="0" fontId="26" fillId="7" borderId="1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78" fontId="23" fillId="7" borderId="12" xfId="0" applyNumberFormat="1" applyFont="1" applyFill="1" applyBorder="1" applyAlignment="1">
      <alignment wrapText="1"/>
    </xf>
    <xf numFmtId="178" fontId="23" fillId="7" borderId="13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178" fontId="23" fillId="0" borderId="14" xfId="0" applyNumberFormat="1" applyFont="1" applyFill="1" applyBorder="1" applyAlignment="1">
      <alignment wrapText="1"/>
    </xf>
    <xf numFmtId="178" fontId="23" fillId="0" borderId="0" xfId="0" applyNumberFormat="1" applyFont="1" applyFill="1" applyBorder="1" applyAlignment="1">
      <alignment wrapText="1"/>
    </xf>
    <xf numFmtId="178" fontId="23" fillId="0" borderId="0" xfId="0" applyNumberFormat="1" applyFont="1" applyFill="1" applyBorder="1" applyAlignment="1">
      <alignment vertical="center" wrapText="1"/>
    </xf>
    <xf numFmtId="178" fontId="23" fillId="0" borderId="15" xfId="0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178" fontId="23" fillId="7" borderId="14" xfId="0" applyNumberFormat="1" applyFont="1" applyFill="1" applyBorder="1" applyAlignment="1">
      <alignment wrapText="1"/>
    </xf>
    <xf numFmtId="178" fontId="23" fillId="7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7" borderId="1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/>
    </xf>
    <xf numFmtId="178" fontId="23" fillId="7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77" fontId="23" fillId="0" borderId="10" xfId="67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/>
    </xf>
    <xf numFmtId="178" fontId="23" fillId="0" borderId="14" xfId="0" applyNumberFormat="1" applyFont="1" applyBorder="1" applyAlignment="1">
      <alignment wrapText="1"/>
    </xf>
    <xf numFmtId="178" fontId="23" fillId="0" borderId="0" xfId="0" applyNumberFormat="1" applyFont="1" applyBorder="1" applyAlignment="1">
      <alignment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7" borderId="10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 wrapText="1"/>
    </xf>
    <xf numFmtId="178" fontId="23" fillId="7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51" applyFont="1" applyFill="1" applyAlignment="1">
      <alignment horizontal="left" vertical="center"/>
      <protection/>
    </xf>
    <xf numFmtId="0" fontId="23" fillId="0" borderId="0" xfId="0" applyFont="1" applyAlignment="1">
      <alignment vertical="center"/>
    </xf>
    <xf numFmtId="177" fontId="23" fillId="0" borderId="10" xfId="67" applyFont="1" applyFill="1" applyBorder="1" applyAlignment="1">
      <alignment horizontal="center" vertical="center" wrapText="1"/>
    </xf>
    <xf numFmtId="177" fontId="26" fillId="7" borderId="10" xfId="67" applyFont="1" applyFill="1" applyBorder="1" applyAlignment="1">
      <alignment vertical="center" wrapText="1"/>
    </xf>
    <xf numFmtId="177" fontId="26" fillId="0" borderId="0" xfId="67" applyFont="1" applyFill="1" applyBorder="1" applyAlignment="1">
      <alignment vertical="center" wrapText="1"/>
    </xf>
    <xf numFmtId="177" fontId="23" fillId="0" borderId="10" xfId="67" applyFont="1" applyFill="1" applyBorder="1" applyAlignment="1">
      <alignment vertical="center" wrapText="1"/>
    </xf>
    <xf numFmtId="177" fontId="23" fillId="0" borderId="0" xfId="67" applyFont="1" applyFill="1" applyBorder="1" applyAlignment="1">
      <alignment vertical="center" wrapText="1"/>
    </xf>
    <xf numFmtId="177" fontId="26" fillId="7" borderId="10" xfId="67" applyFont="1" applyFill="1" applyBorder="1" applyAlignment="1">
      <alignment horizontal="center" vertical="center" wrapText="1"/>
    </xf>
    <xf numFmtId="177" fontId="26" fillId="0" borderId="0" xfId="67" applyFont="1" applyFill="1" applyBorder="1" applyAlignment="1">
      <alignment horizontal="center" vertical="center" wrapText="1"/>
    </xf>
    <xf numFmtId="177" fontId="23" fillId="0" borderId="10" xfId="67" applyFont="1" applyFill="1" applyBorder="1" applyAlignment="1">
      <alignment vertical="center"/>
    </xf>
    <xf numFmtId="177" fontId="26" fillId="7" borderId="10" xfId="67" applyFont="1" applyFill="1" applyBorder="1" applyAlignment="1">
      <alignment vertical="center"/>
    </xf>
    <xf numFmtId="177" fontId="25" fillId="0" borderId="0" xfId="67" applyFont="1" applyFill="1" applyBorder="1" applyAlignment="1">
      <alignment vertical="center"/>
    </xf>
    <xf numFmtId="177" fontId="23" fillId="34" borderId="10" xfId="67" applyFont="1" applyFill="1" applyBorder="1" applyAlignment="1">
      <alignment vertical="center"/>
    </xf>
    <xf numFmtId="177" fontId="24" fillId="0" borderId="0" xfId="67" applyFont="1" applyAlignment="1">
      <alignment horizontal="left" vertical="center"/>
    </xf>
    <xf numFmtId="177" fontId="23" fillId="0" borderId="0" xfId="67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177" fontId="26" fillId="7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vertical="center" wrapText="1"/>
    </xf>
    <xf numFmtId="177" fontId="23" fillId="7" borderId="10" xfId="0" applyNumberFormat="1" applyFont="1" applyFill="1" applyBorder="1" applyAlignment="1">
      <alignment vertical="center" wrapText="1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177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7" fontId="23" fillId="34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left" vertical="center" wrapText="1"/>
    </xf>
    <xf numFmtId="177" fontId="23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7" borderId="10" xfId="0" applyNumberFormat="1" applyFont="1" applyFill="1" applyBorder="1" applyAlignment="1">
      <alignment horizontal="left" vertical="center"/>
    </xf>
    <xf numFmtId="177" fontId="26" fillId="7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177" fontId="23" fillId="0" borderId="10" xfId="0" applyNumberFormat="1" applyFont="1" applyFill="1" applyBorder="1" applyAlignment="1">
      <alignment horizontal="left" vertical="center"/>
    </xf>
    <xf numFmtId="177" fontId="26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7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51" applyFont="1" applyFill="1" applyAlignment="1">
      <alignment horizontal="center" vertical="center"/>
      <protection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177" fontId="23" fillId="34" borderId="10" xfId="67" applyFont="1" applyFill="1" applyBorder="1" applyAlignment="1">
      <alignment horizontal="center" vertical="center" wrapText="1"/>
    </xf>
    <xf numFmtId="177" fontId="23" fillId="34" borderId="10" xfId="67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wrapText="1"/>
    </xf>
    <xf numFmtId="177" fontId="23" fillId="0" borderId="10" xfId="67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 wrapText="1"/>
    </xf>
    <xf numFmtId="177" fontId="23" fillId="34" borderId="10" xfId="0" applyNumberFormat="1" applyFont="1" applyFill="1" applyBorder="1" applyAlignment="1">
      <alignment horizontal="center" vertical="center" wrapText="1"/>
    </xf>
    <xf numFmtId="177" fontId="23" fillId="34" borderId="10" xfId="0" applyNumberFormat="1" applyFont="1" applyFill="1" applyBorder="1" applyAlignment="1">
      <alignment horizontal="left" vertical="center" wrapText="1"/>
    </xf>
    <xf numFmtId="43" fontId="24" fillId="0" borderId="0" xfId="51" applyNumberFormat="1" applyFont="1" applyFill="1" applyAlignment="1">
      <alignment horizontal="left" vertical="center"/>
      <protection/>
    </xf>
    <xf numFmtId="43" fontId="23" fillId="0" borderId="0" xfId="0" applyNumberFormat="1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left" vertical="center"/>
    </xf>
    <xf numFmtId="177" fontId="23" fillId="34" borderId="10" xfId="67" applyFont="1" applyFill="1" applyBorder="1" applyAlignment="1">
      <alignment vertical="center" wrapText="1"/>
    </xf>
    <xf numFmtId="0" fontId="23" fillId="34" borderId="10" xfId="0" applyNumberFormat="1" applyFont="1" applyFill="1" applyBorder="1" applyAlignment="1">
      <alignment horizontal="left" vertical="center"/>
    </xf>
    <xf numFmtId="178" fontId="23" fillId="0" borderId="13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177" fontId="23" fillId="0" borderId="13" xfId="67" applyFont="1" applyFill="1" applyBorder="1" applyAlignment="1">
      <alignment horizontal="center" vertical="center" wrapText="1"/>
    </xf>
    <xf numFmtId="177" fontId="24" fillId="0" borderId="0" xfId="67" applyFont="1" applyFill="1" applyAlignment="1">
      <alignment horizontal="left" vertical="center"/>
    </xf>
    <xf numFmtId="177" fontId="26" fillId="34" borderId="13" xfId="67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0" fontId="23" fillId="34" borderId="13" xfId="0" applyNumberFormat="1" applyFont="1" applyFill="1" applyBorder="1" applyAlignment="1">
      <alignment horizontal="left" vertical="center"/>
    </xf>
    <xf numFmtId="177" fontId="26" fillId="34" borderId="13" xfId="67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177" fontId="26" fillId="34" borderId="0" xfId="67" applyFont="1" applyFill="1" applyBorder="1" applyAlignment="1">
      <alignment vertical="center"/>
    </xf>
    <xf numFmtId="0" fontId="23" fillId="34" borderId="0" xfId="0" applyFont="1" applyFill="1" applyBorder="1" applyAlignment="1">
      <alignment vertical="center" wrapText="1"/>
    </xf>
    <xf numFmtId="0" fontId="23" fillId="34" borderId="0" xfId="0" applyNumberFormat="1" applyFont="1" applyFill="1" applyBorder="1" applyAlignment="1">
      <alignment horizontal="left" vertical="center"/>
    </xf>
    <xf numFmtId="177" fontId="26" fillId="34" borderId="0" xfId="67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77" fontId="23" fillId="33" borderId="10" xfId="67" applyFont="1" applyFill="1" applyBorder="1" applyAlignment="1">
      <alignment vertical="center" wrapText="1"/>
    </xf>
    <xf numFmtId="177" fontId="23" fillId="33" borderId="10" xfId="67" applyFont="1" applyFill="1" applyBorder="1" applyAlignment="1">
      <alignment horizontal="center" vertical="center" wrapText="1"/>
    </xf>
    <xf numFmtId="177" fontId="23" fillId="0" borderId="10" xfId="67" applyFont="1" applyFill="1" applyBorder="1" applyAlignment="1">
      <alignment horizontal="right" vertical="center"/>
    </xf>
    <xf numFmtId="177" fontId="23" fillId="0" borderId="10" xfId="67" applyFont="1" applyFill="1" applyBorder="1" applyAlignment="1">
      <alignment horizontal="right" vertical="center" wrapText="1"/>
    </xf>
    <xf numFmtId="177" fontId="26" fillId="7" borderId="10" xfId="67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177" fontId="23" fillId="33" borderId="10" xfId="67" applyFont="1" applyFill="1" applyBorder="1" applyAlignment="1">
      <alignment horizontal="center" vertical="center"/>
    </xf>
    <xf numFmtId="178" fontId="23" fillId="34" borderId="0" xfId="0" applyNumberFormat="1" applyFont="1" applyFill="1" applyBorder="1" applyAlignment="1">
      <alignment wrapText="1"/>
    </xf>
    <xf numFmtId="0" fontId="26" fillId="34" borderId="12" xfId="0" applyFont="1" applyFill="1" applyBorder="1" applyAlignment="1">
      <alignment vertical="center"/>
    </xf>
    <xf numFmtId="0" fontId="23" fillId="34" borderId="15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vertical="center"/>
    </xf>
    <xf numFmtId="177" fontId="26" fillId="7" borderId="16" xfId="67" applyFont="1" applyFill="1" applyBorder="1" applyAlignment="1">
      <alignment vertical="center"/>
    </xf>
    <xf numFmtId="0" fontId="23" fillId="7" borderId="16" xfId="0" applyFont="1" applyFill="1" applyBorder="1" applyAlignment="1">
      <alignment vertical="center" wrapText="1"/>
    </xf>
    <xf numFmtId="0" fontId="23" fillId="7" borderId="16" xfId="0" applyNumberFormat="1" applyFont="1" applyFill="1" applyBorder="1" applyAlignment="1">
      <alignment horizontal="left" vertical="center"/>
    </xf>
    <xf numFmtId="177" fontId="26" fillId="7" borderId="16" xfId="67" applyFont="1" applyFill="1" applyBorder="1" applyAlignment="1">
      <alignment vertical="center" wrapText="1"/>
    </xf>
    <xf numFmtId="0" fontId="23" fillId="7" borderId="16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 vertical="center"/>
    </xf>
    <xf numFmtId="177" fontId="23" fillId="0" borderId="10" xfId="67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 wrapText="1"/>
    </xf>
    <xf numFmtId="43" fontId="24" fillId="0" borderId="0" xfId="0" applyNumberFormat="1" applyFont="1" applyAlignment="1">
      <alignment horizontal="center" vertical="center"/>
    </xf>
    <xf numFmtId="43" fontId="24" fillId="0" borderId="0" xfId="51" applyNumberFormat="1" applyFont="1" applyFill="1" applyAlignment="1">
      <alignment horizontal="center" vertical="center"/>
      <protection/>
    </xf>
    <xf numFmtId="2" fontId="23" fillId="33" borderId="10" xfId="0" applyNumberFormat="1" applyFont="1" applyFill="1" applyBorder="1" applyAlignment="1">
      <alignment vertical="center" wrapText="1"/>
    </xf>
    <xf numFmtId="2" fontId="23" fillId="33" borderId="10" xfId="67" applyNumberFormat="1" applyFont="1" applyFill="1" applyBorder="1" applyAlignment="1">
      <alignment horizontal="center" vertical="center"/>
    </xf>
    <xf numFmtId="2" fontId="23" fillId="33" borderId="10" xfId="67" applyNumberFormat="1" applyFont="1" applyFill="1" applyBorder="1" applyAlignment="1">
      <alignment horizontal="right" vertical="center"/>
    </xf>
    <xf numFmtId="2" fontId="23" fillId="34" borderId="10" xfId="67" applyNumberFormat="1" applyFont="1" applyFill="1" applyBorder="1" applyAlignment="1">
      <alignment horizontal="center" vertical="center"/>
    </xf>
    <xf numFmtId="2" fontId="23" fillId="34" borderId="10" xfId="67" applyNumberFormat="1" applyFont="1" applyFill="1" applyBorder="1" applyAlignment="1">
      <alignment horizontal="right" vertical="center"/>
    </xf>
    <xf numFmtId="43" fontId="26" fillId="7" borderId="10" xfId="67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177" fontId="26" fillId="34" borderId="10" xfId="67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vertical="center"/>
    </xf>
    <xf numFmtId="2" fontId="23" fillId="34" borderId="10" xfId="47" applyNumberFormat="1" applyFont="1" applyFill="1" applyBorder="1" applyAlignment="1">
      <alignment vertical="center"/>
    </xf>
    <xf numFmtId="177" fontId="26" fillId="35" borderId="10" xfId="67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horizontal="center" vertical="center" wrapText="1"/>
    </xf>
    <xf numFmtId="177" fontId="31" fillId="7" borderId="12" xfId="67" applyFont="1" applyFill="1" applyBorder="1" applyAlignment="1">
      <alignment horizontal="center" vertical="center"/>
    </xf>
    <xf numFmtId="177" fontId="31" fillId="7" borderId="13" xfId="67" applyFont="1" applyFill="1" applyBorder="1" applyAlignment="1">
      <alignment horizontal="center" vertical="center"/>
    </xf>
    <xf numFmtId="177" fontId="31" fillId="7" borderId="15" xfId="67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2</xdr:col>
      <xdr:colOff>1676400</xdr:colOff>
      <xdr:row>5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47"/>
  <sheetViews>
    <sheetView showGridLines="0" tabSelected="1" zoomScale="130" zoomScaleNormal="130" workbookViewId="0" topLeftCell="C1">
      <pane xSplit="1" topLeftCell="L1" activePane="topRight" state="frozen"/>
      <selection pane="topLeft" activeCell="C1" sqref="C1"/>
      <selection pane="topRight" activeCell="O10" sqref="O10"/>
    </sheetView>
  </sheetViews>
  <sheetFormatPr defaultColWidth="9.140625" defaultRowHeight="15"/>
  <cols>
    <col min="1" max="1" width="74.8515625" style="3" hidden="1" customWidth="1"/>
    <col min="2" max="2" width="11.140625" style="4" hidden="1" customWidth="1"/>
    <col min="3" max="3" width="38.00390625" style="61" customWidth="1"/>
    <col min="4" max="6" width="9.140625" style="61" customWidth="1"/>
    <col min="7" max="7" width="10.00390625" style="61" customWidth="1"/>
    <col min="8" max="8" width="9.28125" style="74" customWidth="1"/>
    <col min="9" max="9" width="9.140625" style="74" customWidth="1"/>
    <col min="10" max="13" width="9.28125" style="74" customWidth="1"/>
    <col min="14" max="14" width="9.421875" style="74" customWidth="1"/>
    <col min="15" max="15" width="10.7109375" style="74" customWidth="1"/>
    <col min="16" max="16" width="33.140625" style="102" customWidth="1"/>
    <col min="17" max="17" width="13.7109375" style="103" bestFit="1" customWidth="1"/>
    <col min="18" max="18" width="13.421875" style="104" bestFit="1" customWidth="1"/>
    <col min="19" max="19" width="12.8515625" style="105" customWidth="1"/>
    <col min="20" max="20" width="17.8515625" style="105" customWidth="1"/>
    <col min="21" max="21" width="21.57421875" style="52" customWidth="1"/>
    <col min="22" max="22" width="16.421875" style="105" customWidth="1"/>
    <col min="23" max="23" width="9.8515625" style="52" customWidth="1"/>
    <col min="24" max="24" width="7.8515625" style="105" customWidth="1"/>
    <col min="25" max="25" width="16.28125" style="106" customWidth="1"/>
    <col min="26" max="26" width="28.00390625" style="5" customWidth="1"/>
    <col min="27" max="16384" width="9.140625" style="5" customWidth="1"/>
  </cols>
  <sheetData>
    <row r="1" ht="11.25">
      <c r="D1" s="191"/>
    </row>
    <row r="2" spans="3:25" ht="11.25">
      <c r="C2" s="199" t="s">
        <v>297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ht="11.25"/>
    <row r="4" ht="11.25"/>
    <row r="5" ht="11.25"/>
    <row r="6" ht="11.25"/>
    <row r="7" spans="3:25" ht="45">
      <c r="C7" s="7" t="s">
        <v>6</v>
      </c>
      <c r="D7" s="8" t="s">
        <v>135</v>
      </c>
      <c r="E7" s="8" t="s">
        <v>136</v>
      </c>
      <c r="F7" s="8" t="s">
        <v>137</v>
      </c>
      <c r="G7" s="8" t="s">
        <v>138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7" t="s">
        <v>7</v>
      </c>
      <c r="Q7" s="9" t="s">
        <v>61</v>
      </c>
      <c r="R7" s="7" t="s">
        <v>319</v>
      </c>
      <c r="S7" s="7" t="s">
        <v>39</v>
      </c>
      <c r="T7" s="7" t="s">
        <v>40</v>
      </c>
      <c r="U7" s="10" t="s">
        <v>60</v>
      </c>
      <c r="V7" s="107" t="s">
        <v>72</v>
      </c>
      <c r="W7" s="10" t="s">
        <v>62</v>
      </c>
      <c r="X7" s="7" t="s">
        <v>54</v>
      </c>
      <c r="Y7" s="7" t="s">
        <v>55</v>
      </c>
    </row>
    <row r="8" spans="1:25" ht="22.5">
      <c r="A8" s="6" t="s">
        <v>4</v>
      </c>
      <c r="B8" s="6" t="s">
        <v>5</v>
      </c>
      <c r="C8" s="193" t="s">
        <v>85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5"/>
    </row>
    <row r="9" spans="1:25" s="11" customFormat="1" ht="24.75" customHeight="1">
      <c r="A9" s="12"/>
      <c r="B9" s="12"/>
      <c r="C9" s="53" t="s">
        <v>69</v>
      </c>
      <c r="D9" s="118">
        <v>0</v>
      </c>
      <c r="E9" s="118">
        <v>0</v>
      </c>
      <c r="F9" s="118">
        <v>0</v>
      </c>
      <c r="G9" s="118">
        <v>0</v>
      </c>
      <c r="H9" s="62">
        <v>3700</v>
      </c>
      <c r="I9" s="62">
        <v>0</v>
      </c>
      <c r="J9" s="62">
        <v>0</v>
      </c>
      <c r="K9" s="62">
        <v>0</v>
      </c>
      <c r="L9" s="62">
        <v>0</v>
      </c>
      <c r="M9" s="62" t="s">
        <v>359</v>
      </c>
      <c r="N9" s="62" t="s">
        <v>359</v>
      </c>
      <c r="O9" s="62">
        <v>0</v>
      </c>
      <c r="P9" s="79" t="s">
        <v>68</v>
      </c>
      <c r="Q9" s="75" t="s">
        <v>70</v>
      </c>
      <c r="R9" s="76">
        <f aca="true" t="shared" si="0" ref="R9:R17">SUM(D9:O9)</f>
        <v>3700</v>
      </c>
      <c r="S9" s="78" t="s">
        <v>49</v>
      </c>
      <c r="T9" s="78" t="s">
        <v>50</v>
      </c>
      <c r="U9" s="121" t="s">
        <v>329</v>
      </c>
      <c r="V9" s="78" t="s">
        <v>76</v>
      </c>
      <c r="W9" s="13" t="s">
        <v>67</v>
      </c>
      <c r="X9" s="156" t="s">
        <v>56</v>
      </c>
      <c r="Y9" s="77" t="s">
        <v>57</v>
      </c>
    </row>
    <row r="10" spans="1:25" s="11" customFormat="1" ht="39.75" customHeight="1">
      <c r="A10" s="12"/>
      <c r="B10" s="12"/>
      <c r="C10" s="53" t="s">
        <v>280</v>
      </c>
      <c r="D10" s="118">
        <v>344</v>
      </c>
      <c r="E10" s="118">
        <v>344</v>
      </c>
      <c r="F10" s="118">
        <v>344</v>
      </c>
      <c r="G10" s="118">
        <v>344</v>
      </c>
      <c r="H10" s="62">
        <v>344</v>
      </c>
      <c r="I10" s="62">
        <v>344</v>
      </c>
      <c r="J10" s="62">
        <v>344</v>
      </c>
      <c r="K10" s="62">
        <v>344</v>
      </c>
      <c r="L10" s="62">
        <v>344</v>
      </c>
      <c r="M10" s="62">
        <v>344</v>
      </c>
      <c r="N10" s="62">
        <v>344</v>
      </c>
      <c r="O10" s="62">
        <f>288+81.45</f>
        <v>369.45</v>
      </c>
      <c r="P10" s="79" t="s">
        <v>281</v>
      </c>
      <c r="Q10" s="75" t="s">
        <v>282</v>
      </c>
      <c r="R10" s="76">
        <f>SUM(D10:O10)</f>
        <v>4153.45</v>
      </c>
      <c r="S10" s="78" t="s">
        <v>49</v>
      </c>
      <c r="T10" s="78" t="s">
        <v>50</v>
      </c>
      <c r="U10" s="121" t="s">
        <v>331</v>
      </c>
      <c r="V10" s="78" t="s">
        <v>76</v>
      </c>
      <c r="W10" s="13" t="s">
        <v>67</v>
      </c>
      <c r="X10" s="156" t="s">
        <v>56</v>
      </c>
      <c r="Y10" s="77" t="s">
        <v>57</v>
      </c>
    </row>
    <row r="11" spans="1:25" ht="33.75">
      <c r="A11" s="12" t="s">
        <v>71</v>
      </c>
      <c r="B11" s="12"/>
      <c r="C11" s="44" t="s">
        <v>222</v>
      </c>
      <c r="D11" s="129">
        <v>2200</v>
      </c>
      <c r="E11" s="129">
        <v>2200</v>
      </c>
      <c r="F11" s="150"/>
      <c r="G11" s="150"/>
      <c r="H11" s="151"/>
      <c r="I11" s="151"/>
      <c r="J11" s="151"/>
      <c r="K11" s="151"/>
      <c r="L11" s="151"/>
      <c r="M11" s="151"/>
      <c r="N11" s="151"/>
      <c r="O11" s="151"/>
      <c r="P11" s="79" t="s">
        <v>74</v>
      </c>
      <c r="Q11" s="75" t="s">
        <v>75</v>
      </c>
      <c r="R11" s="76">
        <f t="shared" si="0"/>
        <v>4400</v>
      </c>
      <c r="S11" s="78" t="s">
        <v>49</v>
      </c>
      <c r="T11" s="78" t="s">
        <v>50</v>
      </c>
      <c r="U11" s="121" t="s">
        <v>258</v>
      </c>
      <c r="V11" s="78" t="s">
        <v>76</v>
      </c>
      <c r="W11" s="13" t="s">
        <v>67</v>
      </c>
      <c r="X11" s="156" t="s">
        <v>56</v>
      </c>
      <c r="Y11" s="77" t="s">
        <v>57</v>
      </c>
    </row>
    <row r="12" spans="1:25" s="11" customFormat="1" ht="22.5">
      <c r="A12" s="15" t="s">
        <v>71</v>
      </c>
      <c r="B12" s="15"/>
      <c r="C12" s="44" t="s">
        <v>222</v>
      </c>
      <c r="D12" s="62">
        <v>748</v>
      </c>
      <c r="E12" s="62">
        <v>748</v>
      </c>
      <c r="F12" s="62">
        <v>748</v>
      </c>
      <c r="G12" s="62">
        <v>748</v>
      </c>
      <c r="H12" s="62">
        <v>748</v>
      </c>
      <c r="I12" s="62">
        <v>748</v>
      </c>
      <c r="J12" s="62">
        <v>748</v>
      </c>
      <c r="K12" s="62">
        <v>748</v>
      </c>
      <c r="L12" s="62">
        <v>748</v>
      </c>
      <c r="M12" s="62">
        <v>748</v>
      </c>
      <c r="N12" s="62">
        <v>748</v>
      </c>
      <c r="O12" s="62">
        <v>748</v>
      </c>
      <c r="P12" s="79" t="s">
        <v>202</v>
      </c>
      <c r="Q12" s="75" t="s">
        <v>75</v>
      </c>
      <c r="R12" s="76">
        <f t="shared" si="0"/>
        <v>8976</v>
      </c>
      <c r="S12" s="90" t="s">
        <v>49</v>
      </c>
      <c r="T12" s="90" t="s">
        <v>50</v>
      </c>
      <c r="U12" s="121" t="s">
        <v>323</v>
      </c>
      <c r="V12" s="90" t="s">
        <v>76</v>
      </c>
      <c r="W12" s="46" t="s">
        <v>67</v>
      </c>
      <c r="X12" s="157" t="s">
        <v>56</v>
      </c>
      <c r="Y12" s="99" t="s">
        <v>57</v>
      </c>
    </row>
    <row r="13" spans="1:25" ht="33.75">
      <c r="A13" s="15"/>
      <c r="B13" s="15"/>
      <c r="C13" s="44" t="s">
        <v>290</v>
      </c>
      <c r="D13" s="65">
        <v>850</v>
      </c>
      <c r="E13" s="65">
        <v>850</v>
      </c>
      <c r="F13" s="129">
        <v>850</v>
      </c>
      <c r="G13" s="129">
        <v>850</v>
      </c>
      <c r="H13" s="115">
        <v>850</v>
      </c>
      <c r="I13" s="115">
        <v>850</v>
      </c>
      <c r="J13" s="115">
        <v>1700</v>
      </c>
      <c r="K13" s="115">
        <v>850</v>
      </c>
      <c r="L13" s="115">
        <v>850</v>
      </c>
      <c r="M13" s="115">
        <v>850</v>
      </c>
      <c r="N13" s="115">
        <v>850</v>
      </c>
      <c r="O13" s="115">
        <v>850</v>
      </c>
      <c r="P13" s="79" t="s">
        <v>74</v>
      </c>
      <c r="Q13" s="75" t="s">
        <v>292</v>
      </c>
      <c r="R13" s="76">
        <f t="shared" si="0"/>
        <v>11050</v>
      </c>
      <c r="S13" s="78" t="s">
        <v>49</v>
      </c>
      <c r="T13" s="78" t="s">
        <v>50</v>
      </c>
      <c r="U13" s="125" t="s">
        <v>276</v>
      </c>
      <c r="V13" s="78" t="s">
        <v>76</v>
      </c>
      <c r="W13" s="13" t="s">
        <v>67</v>
      </c>
      <c r="X13" s="156" t="s">
        <v>56</v>
      </c>
      <c r="Y13" s="149" t="s">
        <v>57</v>
      </c>
    </row>
    <row r="14" spans="1:25" ht="22.5">
      <c r="A14" s="14"/>
      <c r="B14" s="14"/>
      <c r="C14" s="44" t="s">
        <v>223</v>
      </c>
      <c r="D14" s="65">
        <v>1800</v>
      </c>
      <c r="E14" s="65">
        <v>2000</v>
      </c>
      <c r="F14" s="65">
        <v>2000</v>
      </c>
      <c r="G14" s="65">
        <v>2000</v>
      </c>
      <c r="H14" s="62">
        <v>2000</v>
      </c>
      <c r="I14" s="62">
        <v>2000</v>
      </c>
      <c r="J14" s="62">
        <v>2000</v>
      </c>
      <c r="K14" s="62">
        <v>2000</v>
      </c>
      <c r="L14" s="62">
        <v>2000</v>
      </c>
      <c r="M14" s="62">
        <v>2000</v>
      </c>
      <c r="N14" s="62">
        <v>2000</v>
      </c>
      <c r="O14" s="62">
        <v>1938.66</v>
      </c>
      <c r="P14" s="79" t="s">
        <v>78</v>
      </c>
      <c r="Q14" s="75" t="s">
        <v>77</v>
      </c>
      <c r="R14" s="76">
        <f t="shared" si="0"/>
        <v>23738.66</v>
      </c>
      <c r="S14" s="78" t="s">
        <v>49</v>
      </c>
      <c r="T14" s="78" t="s">
        <v>50</v>
      </c>
      <c r="U14" s="121" t="s">
        <v>330</v>
      </c>
      <c r="V14" s="108" t="s">
        <v>76</v>
      </c>
      <c r="W14" s="13" t="s">
        <v>63</v>
      </c>
      <c r="X14" s="156" t="s">
        <v>56</v>
      </c>
      <c r="Y14" s="77" t="s">
        <v>57</v>
      </c>
    </row>
    <row r="15" spans="1:25" ht="22.5">
      <c r="A15" s="14"/>
      <c r="B15" s="14"/>
      <c r="C15" s="44" t="s">
        <v>224</v>
      </c>
      <c r="D15" s="150"/>
      <c r="E15" s="150"/>
      <c r="F15" s="150"/>
      <c r="G15" s="150"/>
      <c r="H15" s="151"/>
      <c r="I15" s="151"/>
      <c r="J15" s="151"/>
      <c r="K15" s="151"/>
      <c r="L15" s="151"/>
      <c r="M15" s="151"/>
      <c r="N15" s="151"/>
      <c r="O15" s="151"/>
      <c r="P15" s="79" t="s">
        <v>78</v>
      </c>
      <c r="Q15" s="75" t="s">
        <v>160</v>
      </c>
      <c r="R15" s="76">
        <f t="shared" si="0"/>
        <v>0</v>
      </c>
      <c r="S15" s="78" t="s">
        <v>49</v>
      </c>
      <c r="T15" s="78" t="s">
        <v>50</v>
      </c>
      <c r="U15" s="121" t="s">
        <v>262</v>
      </c>
      <c r="V15" s="108" t="s">
        <v>76</v>
      </c>
      <c r="W15" s="13" t="s">
        <v>63</v>
      </c>
      <c r="X15" s="155" t="s">
        <v>253</v>
      </c>
      <c r="Y15" s="77" t="s">
        <v>57</v>
      </c>
    </row>
    <row r="16" spans="1:25" ht="33.75">
      <c r="A16" s="14"/>
      <c r="B16" s="14"/>
      <c r="C16" s="44" t="s">
        <v>190</v>
      </c>
      <c r="D16" s="65">
        <v>27377</v>
      </c>
      <c r="E16" s="65">
        <v>27377</v>
      </c>
      <c r="F16" s="65">
        <v>27377</v>
      </c>
      <c r="G16" s="65">
        <v>27377</v>
      </c>
      <c r="H16" s="62">
        <v>29567</v>
      </c>
      <c r="I16" s="115">
        <v>29567</v>
      </c>
      <c r="J16" s="62">
        <v>29567</v>
      </c>
      <c r="K16" s="62">
        <v>29567</v>
      </c>
      <c r="L16" s="62">
        <v>29567</v>
      </c>
      <c r="M16" s="62">
        <v>29567</v>
      </c>
      <c r="N16" s="62">
        <v>29567</v>
      </c>
      <c r="O16" s="62">
        <v>29567</v>
      </c>
      <c r="P16" s="89" t="s">
        <v>195</v>
      </c>
      <c r="Q16" s="114" t="s">
        <v>196</v>
      </c>
      <c r="R16" s="76">
        <f t="shared" si="0"/>
        <v>346044</v>
      </c>
      <c r="S16" s="78" t="s">
        <v>49</v>
      </c>
      <c r="T16" s="78" t="s">
        <v>50</v>
      </c>
      <c r="U16" s="121" t="s">
        <v>334</v>
      </c>
      <c r="V16" s="78" t="s">
        <v>73</v>
      </c>
      <c r="W16" s="13" t="s">
        <v>63</v>
      </c>
      <c r="X16" s="156" t="s">
        <v>56</v>
      </c>
      <c r="Y16" s="77" t="s">
        <v>57</v>
      </c>
    </row>
    <row r="17" spans="1:25" ht="22.5">
      <c r="A17" s="14"/>
      <c r="B17" s="14"/>
      <c r="C17" s="44" t="s">
        <v>210</v>
      </c>
      <c r="D17" s="65">
        <v>885.06</v>
      </c>
      <c r="E17" s="65">
        <v>885.06</v>
      </c>
      <c r="F17" s="65">
        <v>885.06</v>
      </c>
      <c r="G17" s="65">
        <v>885.06</v>
      </c>
      <c r="H17" s="65">
        <v>885.06</v>
      </c>
      <c r="I17" s="65">
        <v>885.06</v>
      </c>
      <c r="J17" s="65">
        <v>885.06</v>
      </c>
      <c r="K17" s="65">
        <v>885.06</v>
      </c>
      <c r="L17" s="62">
        <v>885.06</v>
      </c>
      <c r="M17" s="62">
        <v>885.06</v>
      </c>
      <c r="N17" s="62">
        <v>885.06</v>
      </c>
      <c r="O17" s="62">
        <v>885.06</v>
      </c>
      <c r="P17" s="79" t="s">
        <v>212</v>
      </c>
      <c r="Q17" s="75" t="s">
        <v>211</v>
      </c>
      <c r="R17" s="76">
        <f t="shared" si="0"/>
        <v>10620.719999999996</v>
      </c>
      <c r="S17" s="78" t="s">
        <v>49</v>
      </c>
      <c r="T17" s="78" t="s">
        <v>50</v>
      </c>
      <c r="U17" s="113" t="s">
        <v>322</v>
      </c>
      <c r="V17" s="90" t="s">
        <v>213</v>
      </c>
      <c r="W17" s="13" t="s">
        <v>63</v>
      </c>
      <c r="X17" s="156" t="s">
        <v>56</v>
      </c>
      <c r="Y17" s="77" t="s">
        <v>57</v>
      </c>
    </row>
    <row r="18" spans="1:25" ht="11.25">
      <c r="A18" s="14" t="s">
        <v>14</v>
      </c>
      <c r="B18" s="14" t="s">
        <v>9</v>
      </c>
      <c r="C18" s="54" t="s">
        <v>0</v>
      </c>
      <c r="D18" s="63">
        <f aca="true" t="shared" si="1" ref="D18:O18">SUM(D9:D17)</f>
        <v>34204.06</v>
      </c>
      <c r="E18" s="63">
        <f t="shared" si="1"/>
        <v>34404.06</v>
      </c>
      <c r="F18" s="63">
        <f t="shared" si="1"/>
        <v>32204.06</v>
      </c>
      <c r="G18" s="63">
        <f t="shared" si="1"/>
        <v>32204.06</v>
      </c>
      <c r="H18" s="63">
        <f t="shared" si="1"/>
        <v>38094.06</v>
      </c>
      <c r="I18" s="63">
        <f t="shared" si="1"/>
        <v>34394.06</v>
      </c>
      <c r="J18" s="63">
        <f t="shared" si="1"/>
        <v>35244.06</v>
      </c>
      <c r="K18" s="63">
        <f t="shared" si="1"/>
        <v>34394.06</v>
      </c>
      <c r="L18" s="63">
        <f t="shared" si="1"/>
        <v>34394.06</v>
      </c>
      <c r="M18" s="63">
        <f t="shared" si="1"/>
        <v>34394.06</v>
      </c>
      <c r="N18" s="63">
        <f t="shared" si="1"/>
        <v>34394.06</v>
      </c>
      <c r="O18" s="63">
        <f t="shared" si="1"/>
        <v>34358.17</v>
      </c>
      <c r="P18" s="80"/>
      <c r="Q18" s="81"/>
      <c r="R18" s="76">
        <f>SUM(R9:R17)</f>
        <v>412682.82999999996</v>
      </c>
      <c r="S18" s="82"/>
      <c r="T18" s="82"/>
      <c r="U18" s="18"/>
      <c r="V18" s="82"/>
      <c r="W18" s="18"/>
      <c r="X18" s="82"/>
      <c r="Y18" s="83"/>
    </row>
    <row r="19" spans="1:25" ht="11.25">
      <c r="A19" s="16"/>
      <c r="B19" s="17"/>
      <c r="C19" s="23"/>
      <c r="D19" s="23"/>
      <c r="E19" s="23"/>
      <c r="F19" s="23"/>
      <c r="G19" s="23"/>
      <c r="H19" s="64"/>
      <c r="I19" s="64"/>
      <c r="J19" s="64"/>
      <c r="K19" s="64"/>
      <c r="L19" s="64"/>
      <c r="M19" s="64"/>
      <c r="N19" s="64"/>
      <c r="O19" s="64"/>
      <c r="P19" s="84"/>
      <c r="Q19" s="85"/>
      <c r="R19" s="86"/>
      <c r="S19" s="87"/>
      <c r="T19" s="87"/>
      <c r="U19" s="20"/>
      <c r="V19" s="87"/>
      <c r="W19" s="20"/>
      <c r="X19" s="87"/>
      <c r="Y19" s="88"/>
    </row>
    <row r="20" spans="1:26" ht="11.25">
      <c r="A20" s="21"/>
      <c r="B20" s="22"/>
      <c r="C20" s="193" t="s">
        <v>16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5"/>
      <c r="Z20" s="19"/>
    </row>
    <row r="21" spans="1:25" ht="22.5">
      <c r="A21" s="15"/>
      <c r="B21" s="15"/>
      <c r="C21" s="44" t="s">
        <v>214</v>
      </c>
      <c r="D21" s="129">
        <v>15537.5</v>
      </c>
      <c r="E21" s="129">
        <v>13365</v>
      </c>
      <c r="F21" s="129">
        <v>0</v>
      </c>
      <c r="G21" s="129">
        <v>14960</v>
      </c>
      <c r="H21" s="129">
        <v>9460</v>
      </c>
      <c r="I21" s="129">
        <v>7040</v>
      </c>
      <c r="J21" s="129">
        <v>7480</v>
      </c>
      <c r="K21" s="129">
        <v>8690</v>
      </c>
      <c r="L21" s="129">
        <v>6710</v>
      </c>
      <c r="M21" s="129">
        <v>8250</v>
      </c>
      <c r="N21" s="115">
        <v>9130</v>
      </c>
      <c r="O21" s="115">
        <v>7590</v>
      </c>
      <c r="P21" s="120" t="s">
        <v>150</v>
      </c>
      <c r="Q21" s="119" t="s">
        <v>159</v>
      </c>
      <c r="R21" s="76">
        <f>SUM(D21:O21)</f>
        <v>108212.5</v>
      </c>
      <c r="S21" s="90" t="s">
        <v>16</v>
      </c>
      <c r="T21" s="90" t="s">
        <v>151</v>
      </c>
      <c r="U21" s="113" t="s">
        <v>269</v>
      </c>
      <c r="V21" s="90" t="s">
        <v>76</v>
      </c>
      <c r="W21" s="46" t="s">
        <v>63</v>
      </c>
      <c r="X21" s="156" t="s">
        <v>56</v>
      </c>
      <c r="Y21" s="99" t="s">
        <v>57</v>
      </c>
    </row>
    <row r="22" spans="1:25" ht="22.5">
      <c r="A22" s="15"/>
      <c r="B22" s="15"/>
      <c r="C22" s="44" t="s">
        <v>115</v>
      </c>
      <c r="D22" s="129">
        <v>1842.6</v>
      </c>
      <c r="E22" s="129">
        <v>3465.2</v>
      </c>
      <c r="F22" s="129">
        <v>4359</v>
      </c>
      <c r="G22" s="129">
        <v>2805.2</v>
      </c>
      <c r="H22" s="129">
        <v>3465.2</v>
      </c>
      <c r="I22" s="129">
        <v>3795.2</v>
      </c>
      <c r="J22" s="129">
        <v>3630.2</v>
      </c>
      <c r="K22" s="129">
        <v>3575.2</v>
      </c>
      <c r="L22" s="129">
        <v>3960.2</v>
      </c>
      <c r="M22" s="129">
        <v>3740.2</v>
      </c>
      <c r="N22" s="115">
        <v>3905.2</v>
      </c>
      <c r="O22" s="115">
        <v>3850.2</v>
      </c>
      <c r="P22" s="79" t="s">
        <v>101</v>
      </c>
      <c r="Q22" s="75" t="s">
        <v>116</v>
      </c>
      <c r="R22" s="76">
        <f aca="true" t="shared" si="2" ref="R22:R49">SUM(D22:O22)</f>
        <v>42393.6</v>
      </c>
      <c r="S22" s="78" t="s">
        <v>16</v>
      </c>
      <c r="T22" s="90" t="s">
        <v>102</v>
      </c>
      <c r="U22" s="113" t="s">
        <v>269</v>
      </c>
      <c r="V22" s="78" t="s">
        <v>76</v>
      </c>
      <c r="W22" s="13" t="s">
        <v>63</v>
      </c>
      <c r="X22" s="157" t="s">
        <v>56</v>
      </c>
      <c r="Y22" s="77" t="s">
        <v>57</v>
      </c>
    </row>
    <row r="23" spans="1:25" ht="56.25">
      <c r="A23" s="15"/>
      <c r="B23" s="15"/>
      <c r="C23" s="44" t="s">
        <v>215</v>
      </c>
      <c r="D23" s="129">
        <v>123525.6</v>
      </c>
      <c r="E23" s="129">
        <v>135311.79</v>
      </c>
      <c r="F23" s="129">
        <v>116633.38</v>
      </c>
      <c r="G23" s="129">
        <v>164943.58</v>
      </c>
      <c r="H23" s="129">
        <v>152369.22</v>
      </c>
      <c r="I23" s="129">
        <v>162754.42</v>
      </c>
      <c r="J23" s="129">
        <v>159388.83</v>
      </c>
      <c r="K23" s="129">
        <f>178721.56-13350</f>
        <v>165371.56</v>
      </c>
      <c r="L23" s="129">
        <v>165083.87</v>
      </c>
      <c r="M23" s="129">
        <v>158598.81</v>
      </c>
      <c r="N23" s="115">
        <v>170964.43</v>
      </c>
      <c r="O23" s="115">
        <v>130915.39</v>
      </c>
      <c r="P23" s="91" t="s">
        <v>217</v>
      </c>
      <c r="Q23" s="75" t="s">
        <v>152</v>
      </c>
      <c r="R23" s="76">
        <f t="shared" si="2"/>
        <v>1805860.88</v>
      </c>
      <c r="S23" s="90" t="s">
        <v>16</v>
      </c>
      <c r="T23" s="90" t="s">
        <v>81</v>
      </c>
      <c r="U23" s="113" t="s">
        <v>269</v>
      </c>
      <c r="V23" s="90" t="s">
        <v>76</v>
      </c>
      <c r="W23" s="46" t="s">
        <v>63</v>
      </c>
      <c r="X23" s="157" t="s">
        <v>56</v>
      </c>
      <c r="Y23" s="99" t="s">
        <v>57</v>
      </c>
    </row>
    <row r="24" spans="1:25" ht="22.5">
      <c r="A24" s="15"/>
      <c r="B24" s="15"/>
      <c r="C24" s="44" t="s">
        <v>117</v>
      </c>
      <c r="D24" s="129">
        <v>4035.2</v>
      </c>
      <c r="E24" s="129">
        <v>2017.6</v>
      </c>
      <c r="F24" s="129">
        <v>4035.2</v>
      </c>
      <c r="G24" s="129">
        <v>4035.2</v>
      </c>
      <c r="H24" s="129">
        <v>4035.2</v>
      </c>
      <c r="I24" s="129">
        <v>4035.2</v>
      </c>
      <c r="J24" s="129">
        <v>2017.6</v>
      </c>
      <c r="K24" s="129">
        <v>4035.2</v>
      </c>
      <c r="L24" s="129">
        <v>4035</v>
      </c>
      <c r="M24" s="129">
        <v>4035.2</v>
      </c>
      <c r="N24" s="129">
        <v>4035.2</v>
      </c>
      <c r="O24" s="115">
        <v>4035.2</v>
      </c>
      <c r="P24" s="79" t="s">
        <v>118</v>
      </c>
      <c r="Q24" s="75" t="s">
        <v>119</v>
      </c>
      <c r="R24" s="76">
        <f t="shared" si="2"/>
        <v>44386.99999999999</v>
      </c>
      <c r="S24" s="78" t="s">
        <v>16</v>
      </c>
      <c r="T24" s="90" t="s">
        <v>120</v>
      </c>
      <c r="U24" s="113" t="s">
        <v>269</v>
      </c>
      <c r="V24" s="78" t="s">
        <v>76</v>
      </c>
      <c r="W24" s="13" t="s">
        <v>63</v>
      </c>
      <c r="X24" s="157" t="s">
        <v>56</v>
      </c>
      <c r="Y24" s="77" t="s">
        <v>57</v>
      </c>
    </row>
    <row r="25" spans="1:25" ht="22.5">
      <c r="A25" s="34"/>
      <c r="B25" s="34"/>
      <c r="C25" s="44" t="s">
        <v>216</v>
      </c>
      <c r="D25" s="129">
        <v>6530</v>
      </c>
      <c r="E25" s="129">
        <v>8550</v>
      </c>
      <c r="F25" s="129">
        <v>7710</v>
      </c>
      <c r="G25" s="129">
        <v>7440</v>
      </c>
      <c r="H25" s="129">
        <v>7320</v>
      </c>
      <c r="I25" s="129">
        <v>4020</v>
      </c>
      <c r="J25" s="129">
        <v>4470</v>
      </c>
      <c r="K25" s="129">
        <v>5180</v>
      </c>
      <c r="L25" s="129">
        <v>5700</v>
      </c>
      <c r="M25" s="129">
        <v>4770</v>
      </c>
      <c r="N25" s="115">
        <v>3510</v>
      </c>
      <c r="O25" s="115">
        <v>3860</v>
      </c>
      <c r="P25" s="89" t="s">
        <v>145</v>
      </c>
      <c r="Q25" s="114" t="s">
        <v>146</v>
      </c>
      <c r="R25" s="76">
        <f>SUM(D25:O25)</f>
        <v>69060</v>
      </c>
      <c r="S25" s="90" t="s">
        <v>16</v>
      </c>
      <c r="T25" s="90" t="s">
        <v>142</v>
      </c>
      <c r="U25" s="113" t="s">
        <v>269</v>
      </c>
      <c r="V25" s="90" t="s">
        <v>76</v>
      </c>
      <c r="W25" s="46" t="s">
        <v>63</v>
      </c>
      <c r="X25" s="157" t="s">
        <v>56</v>
      </c>
      <c r="Y25" s="99" t="s">
        <v>57</v>
      </c>
    </row>
    <row r="26" spans="1:25" ht="22.5">
      <c r="A26" s="34"/>
      <c r="B26" s="34"/>
      <c r="C26" s="44" t="s">
        <v>351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770</v>
      </c>
      <c r="K26" s="129">
        <v>770</v>
      </c>
      <c r="L26" s="129">
        <v>770</v>
      </c>
      <c r="M26" s="129">
        <v>770</v>
      </c>
      <c r="N26" s="129">
        <v>770</v>
      </c>
      <c r="O26" s="115">
        <v>770</v>
      </c>
      <c r="P26" s="89" t="s">
        <v>352</v>
      </c>
      <c r="Q26" s="114" t="s">
        <v>353</v>
      </c>
      <c r="R26" s="76">
        <f>SUM(D26:O26)</f>
        <v>4620</v>
      </c>
      <c r="S26" s="90" t="s">
        <v>16</v>
      </c>
      <c r="T26" s="90" t="s">
        <v>354</v>
      </c>
      <c r="U26" s="113" t="s">
        <v>350</v>
      </c>
      <c r="V26" s="90" t="s">
        <v>76</v>
      </c>
      <c r="W26" s="46" t="s">
        <v>63</v>
      </c>
      <c r="X26" s="157" t="s">
        <v>56</v>
      </c>
      <c r="Y26" s="99" t="s">
        <v>57</v>
      </c>
    </row>
    <row r="27" spans="1:25" ht="24.75" customHeight="1">
      <c r="A27" s="34"/>
      <c r="B27" s="34"/>
      <c r="C27" s="44" t="s">
        <v>299</v>
      </c>
      <c r="D27" s="129">
        <v>0</v>
      </c>
      <c r="E27" s="129">
        <v>0</v>
      </c>
      <c r="F27" s="129">
        <v>2640</v>
      </c>
      <c r="G27" s="129">
        <v>2640</v>
      </c>
      <c r="H27" s="129">
        <v>2750</v>
      </c>
      <c r="I27" s="129">
        <v>8360</v>
      </c>
      <c r="J27" s="129">
        <v>8220</v>
      </c>
      <c r="K27" s="129">
        <v>6230</v>
      </c>
      <c r="L27" s="129">
        <v>9120</v>
      </c>
      <c r="M27" s="129">
        <v>7810</v>
      </c>
      <c r="N27" s="115">
        <v>8360</v>
      </c>
      <c r="O27" s="115">
        <v>6220</v>
      </c>
      <c r="P27" s="89" t="s">
        <v>246</v>
      </c>
      <c r="Q27" s="114" t="s">
        <v>300</v>
      </c>
      <c r="R27" s="76">
        <f t="shared" si="2"/>
        <v>62350</v>
      </c>
      <c r="S27" s="90" t="s">
        <v>16</v>
      </c>
      <c r="T27" s="90" t="s">
        <v>247</v>
      </c>
      <c r="U27" s="113" t="s">
        <v>317</v>
      </c>
      <c r="V27" s="90" t="s">
        <v>76</v>
      </c>
      <c r="W27" s="46" t="s">
        <v>63</v>
      </c>
      <c r="X27" s="157" t="s">
        <v>56</v>
      </c>
      <c r="Y27" s="99" t="s">
        <v>57</v>
      </c>
    </row>
    <row r="28" spans="1:25" ht="33.75">
      <c r="A28" s="15"/>
      <c r="B28" s="15"/>
      <c r="C28" s="44" t="s">
        <v>86</v>
      </c>
      <c r="D28" s="129">
        <v>17121.5</v>
      </c>
      <c r="E28" s="129">
        <v>19701</v>
      </c>
      <c r="F28" s="129">
        <v>17963</v>
      </c>
      <c r="G28" s="129">
        <v>22209</v>
      </c>
      <c r="H28" s="129">
        <v>24887.5</v>
      </c>
      <c r="I28" s="129">
        <v>23996.5</v>
      </c>
      <c r="J28" s="129">
        <v>23056</v>
      </c>
      <c r="K28" s="129">
        <v>32807.5</v>
      </c>
      <c r="L28" s="129">
        <v>17149</v>
      </c>
      <c r="M28" s="129">
        <v>20201.5</v>
      </c>
      <c r="N28" s="151"/>
      <c r="O28" s="151"/>
      <c r="P28" s="79" t="s">
        <v>87</v>
      </c>
      <c r="Q28" s="75" t="s">
        <v>88</v>
      </c>
      <c r="R28" s="76">
        <f t="shared" si="2"/>
        <v>219092.5</v>
      </c>
      <c r="S28" s="78" t="s">
        <v>16</v>
      </c>
      <c r="T28" s="78" t="s">
        <v>89</v>
      </c>
      <c r="U28" s="113" t="s">
        <v>269</v>
      </c>
      <c r="V28" s="78" t="s">
        <v>76</v>
      </c>
      <c r="W28" s="13" t="s">
        <v>63</v>
      </c>
      <c r="X28" s="157" t="s">
        <v>56</v>
      </c>
      <c r="Y28" s="77" t="s">
        <v>57</v>
      </c>
    </row>
    <row r="29" spans="1:25" s="11" customFormat="1" ht="33.75">
      <c r="A29" s="16"/>
      <c r="B29" s="16"/>
      <c r="C29" s="44" t="s">
        <v>225</v>
      </c>
      <c r="D29" s="129">
        <v>12540</v>
      </c>
      <c r="E29" s="129">
        <v>14872</v>
      </c>
      <c r="F29" s="129">
        <v>14366</v>
      </c>
      <c r="G29" s="129">
        <v>10604</v>
      </c>
      <c r="H29" s="129">
        <v>14751</v>
      </c>
      <c r="I29" s="129">
        <v>9339</v>
      </c>
      <c r="J29" s="129">
        <v>15642</v>
      </c>
      <c r="K29" s="129">
        <v>17798</v>
      </c>
      <c r="L29" s="129">
        <v>15961</v>
      </c>
      <c r="M29" s="129">
        <v>14091</v>
      </c>
      <c r="N29" s="115">
        <v>10362</v>
      </c>
      <c r="O29" s="115">
        <v>7799</v>
      </c>
      <c r="P29" s="122" t="s">
        <v>161</v>
      </c>
      <c r="Q29" s="114" t="s">
        <v>162</v>
      </c>
      <c r="R29" s="76">
        <f t="shared" si="2"/>
        <v>158125</v>
      </c>
      <c r="S29" s="90" t="s">
        <v>16</v>
      </c>
      <c r="T29" s="108" t="s">
        <v>163</v>
      </c>
      <c r="U29" s="121" t="s">
        <v>269</v>
      </c>
      <c r="V29" s="90" t="s">
        <v>76</v>
      </c>
      <c r="W29" s="46" t="s">
        <v>63</v>
      </c>
      <c r="X29" s="157" t="s">
        <v>56</v>
      </c>
      <c r="Y29" s="99" t="s">
        <v>57</v>
      </c>
    </row>
    <row r="30" spans="1:25" s="11" customFormat="1" ht="36" customHeight="1">
      <c r="A30" s="16"/>
      <c r="B30" s="16"/>
      <c r="C30" s="44" t="s">
        <v>183</v>
      </c>
      <c r="D30" s="129">
        <v>10000</v>
      </c>
      <c r="E30" s="129">
        <v>10000</v>
      </c>
      <c r="F30" s="129">
        <v>10000</v>
      </c>
      <c r="G30" s="129">
        <v>10000</v>
      </c>
      <c r="H30" s="129">
        <v>10000</v>
      </c>
      <c r="I30" s="129">
        <v>10000</v>
      </c>
      <c r="J30" s="129">
        <v>10000</v>
      </c>
      <c r="K30" s="129">
        <v>10000</v>
      </c>
      <c r="L30" s="129">
        <v>10000</v>
      </c>
      <c r="M30" s="129">
        <v>10000</v>
      </c>
      <c r="N30" s="129">
        <v>10000</v>
      </c>
      <c r="O30" s="115">
        <v>10000</v>
      </c>
      <c r="P30" s="122" t="s">
        <v>271</v>
      </c>
      <c r="Q30" s="114" t="s">
        <v>272</v>
      </c>
      <c r="R30" s="76">
        <f t="shared" si="2"/>
        <v>120000</v>
      </c>
      <c r="S30" s="90" t="s">
        <v>16</v>
      </c>
      <c r="T30" s="108" t="s">
        <v>286</v>
      </c>
      <c r="U30" s="121" t="s">
        <v>273</v>
      </c>
      <c r="V30" s="90" t="s">
        <v>76</v>
      </c>
      <c r="W30" s="46" t="s">
        <v>63</v>
      </c>
      <c r="X30" s="157" t="s">
        <v>56</v>
      </c>
      <c r="Y30" s="99" t="s">
        <v>57</v>
      </c>
    </row>
    <row r="31" spans="1:25" s="11" customFormat="1" ht="22.5">
      <c r="A31" s="15"/>
      <c r="B31" s="15"/>
      <c r="C31" s="44" t="s">
        <v>183</v>
      </c>
      <c r="D31" s="129">
        <v>8673</v>
      </c>
      <c r="E31" s="129">
        <v>8073.4</v>
      </c>
      <c r="F31" s="129">
        <v>5923</v>
      </c>
      <c r="G31" s="129">
        <v>7354.65</v>
      </c>
      <c r="H31" s="129">
        <v>8073.4</v>
      </c>
      <c r="I31" s="129">
        <v>8173.4</v>
      </c>
      <c r="J31" s="129">
        <v>6308.4</v>
      </c>
      <c r="K31" s="129">
        <v>8168.4</v>
      </c>
      <c r="L31" s="129">
        <v>14590.1</v>
      </c>
      <c r="M31" s="129">
        <v>10525.9</v>
      </c>
      <c r="N31" s="115">
        <v>8518.4</v>
      </c>
      <c r="O31" s="115">
        <v>12952.6</v>
      </c>
      <c r="P31" s="122" t="s">
        <v>184</v>
      </c>
      <c r="Q31" s="114" t="s">
        <v>185</v>
      </c>
      <c r="R31" s="76">
        <f t="shared" si="2"/>
        <v>107334.65000000001</v>
      </c>
      <c r="S31" s="90" t="s">
        <v>16</v>
      </c>
      <c r="T31" s="108" t="s">
        <v>167</v>
      </c>
      <c r="U31" s="121" t="s">
        <v>269</v>
      </c>
      <c r="V31" s="90" t="s">
        <v>76</v>
      </c>
      <c r="W31" s="46" t="s">
        <v>63</v>
      </c>
      <c r="X31" s="157" t="s">
        <v>56</v>
      </c>
      <c r="Y31" s="99" t="s">
        <v>57</v>
      </c>
    </row>
    <row r="32" spans="1:25" s="11" customFormat="1" ht="33.75">
      <c r="A32" s="15"/>
      <c r="B32" s="15"/>
      <c r="C32" s="44" t="s">
        <v>226</v>
      </c>
      <c r="D32" s="129">
        <v>3795</v>
      </c>
      <c r="E32" s="129">
        <v>6050</v>
      </c>
      <c r="F32" s="129">
        <v>6742.08</v>
      </c>
      <c r="G32" s="129">
        <v>4427.5</v>
      </c>
      <c r="H32" s="129">
        <v>6421.25</v>
      </c>
      <c r="I32" s="129">
        <v>6196.67</v>
      </c>
      <c r="J32" s="129">
        <v>5050.83</v>
      </c>
      <c r="K32" s="129">
        <v>6682.5</v>
      </c>
      <c r="L32" s="129">
        <v>4125</v>
      </c>
      <c r="M32" s="129">
        <v>5935.42</v>
      </c>
      <c r="N32" s="115">
        <v>5289.17</v>
      </c>
      <c r="O32" s="115">
        <v>5481.67</v>
      </c>
      <c r="P32" s="122" t="s">
        <v>164</v>
      </c>
      <c r="Q32" s="114" t="s">
        <v>165</v>
      </c>
      <c r="R32" s="76">
        <f t="shared" si="2"/>
        <v>66197.09</v>
      </c>
      <c r="S32" s="108" t="s">
        <v>16</v>
      </c>
      <c r="T32" s="108" t="s">
        <v>166</v>
      </c>
      <c r="U32" s="121" t="s">
        <v>269</v>
      </c>
      <c r="V32" s="90" t="s">
        <v>76</v>
      </c>
      <c r="W32" s="46" t="s">
        <v>63</v>
      </c>
      <c r="X32" s="157" t="s">
        <v>56</v>
      </c>
      <c r="Y32" s="99" t="s">
        <v>57</v>
      </c>
    </row>
    <row r="33" spans="1:25" s="11" customFormat="1" ht="22.5">
      <c r="A33" s="15"/>
      <c r="B33" s="15"/>
      <c r="C33" s="44" t="s">
        <v>227</v>
      </c>
      <c r="D33" s="129">
        <v>14630</v>
      </c>
      <c r="E33" s="129">
        <v>13750</v>
      </c>
      <c r="F33" s="129">
        <v>14630</v>
      </c>
      <c r="G33" s="129">
        <v>13860</v>
      </c>
      <c r="H33" s="129">
        <v>16500</v>
      </c>
      <c r="I33" s="129">
        <v>15125</v>
      </c>
      <c r="J33" s="129">
        <v>18040</v>
      </c>
      <c r="K33" s="129">
        <v>17160</v>
      </c>
      <c r="L33" s="129">
        <v>19855</v>
      </c>
      <c r="M33" s="129">
        <v>17160</v>
      </c>
      <c r="N33" s="115">
        <v>14520</v>
      </c>
      <c r="O33" s="115">
        <v>17160</v>
      </c>
      <c r="P33" s="79" t="s">
        <v>129</v>
      </c>
      <c r="Q33" s="75" t="s">
        <v>131</v>
      </c>
      <c r="R33" s="76">
        <f t="shared" si="2"/>
        <v>192390</v>
      </c>
      <c r="S33" s="90" t="s">
        <v>16</v>
      </c>
      <c r="T33" s="90" t="s">
        <v>130</v>
      </c>
      <c r="U33" s="113" t="s">
        <v>269</v>
      </c>
      <c r="V33" s="90" t="s">
        <v>76</v>
      </c>
      <c r="W33" s="46" t="s">
        <v>63</v>
      </c>
      <c r="X33" s="157" t="s">
        <v>56</v>
      </c>
      <c r="Y33" s="99" t="s">
        <v>57</v>
      </c>
    </row>
    <row r="34" spans="1:25" s="11" customFormat="1" ht="22.5">
      <c r="A34" s="15"/>
      <c r="B34" s="15"/>
      <c r="C34" s="44" t="s">
        <v>218</v>
      </c>
      <c r="D34" s="129">
        <v>8800</v>
      </c>
      <c r="E34" s="129">
        <v>11000</v>
      </c>
      <c r="F34" s="129">
        <v>10450</v>
      </c>
      <c r="G34" s="129">
        <v>9936.67</v>
      </c>
      <c r="H34" s="129">
        <v>13530</v>
      </c>
      <c r="I34" s="129">
        <v>10596.67</v>
      </c>
      <c r="J34" s="129">
        <v>9533.33</v>
      </c>
      <c r="K34" s="129">
        <v>11843.33</v>
      </c>
      <c r="L34" s="129">
        <v>10010</v>
      </c>
      <c r="M34" s="115">
        <v>9973.33</v>
      </c>
      <c r="N34" s="115">
        <v>9973.33</v>
      </c>
      <c r="O34" s="115">
        <v>10596.67</v>
      </c>
      <c r="P34" s="79" t="s">
        <v>140</v>
      </c>
      <c r="Q34" s="75" t="s">
        <v>141</v>
      </c>
      <c r="R34" s="76">
        <f t="shared" si="2"/>
        <v>126243.33</v>
      </c>
      <c r="S34" s="90" t="s">
        <v>16</v>
      </c>
      <c r="T34" s="90" t="s">
        <v>142</v>
      </c>
      <c r="U34" s="113" t="s">
        <v>269</v>
      </c>
      <c r="V34" s="90" t="s">
        <v>76</v>
      </c>
      <c r="W34" s="46" t="s">
        <v>63</v>
      </c>
      <c r="X34" s="157" t="s">
        <v>56</v>
      </c>
      <c r="Y34" s="99" t="s">
        <v>57</v>
      </c>
    </row>
    <row r="35" spans="1:25" ht="22.5">
      <c r="A35" s="15"/>
      <c r="B35" s="15"/>
      <c r="C35" s="44" t="s">
        <v>179</v>
      </c>
      <c r="D35" s="129">
        <v>8658</v>
      </c>
      <c r="E35" s="129">
        <v>5772</v>
      </c>
      <c r="F35" s="129">
        <v>7215</v>
      </c>
      <c r="G35" s="129">
        <v>5772</v>
      </c>
      <c r="H35" s="129">
        <v>5772</v>
      </c>
      <c r="I35" s="129">
        <v>2886</v>
      </c>
      <c r="J35" s="129">
        <v>0</v>
      </c>
      <c r="K35" s="129">
        <v>0</v>
      </c>
      <c r="L35" s="129">
        <v>0</v>
      </c>
      <c r="M35" s="129" t="s">
        <v>359</v>
      </c>
      <c r="N35" s="151"/>
      <c r="O35" s="151"/>
      <c r="P35" s="89" t="s">
        <v>180</v>
      </c>
      <c r="Q35" s="114" t="s">
        <v>181</v>
      </c>
      <c r="R35" s="76">
        <f t="shared" si="2"/>
        <v>36075</v>
      </c>
      <c r="S35" s="90" t="s">
        <v>16</v>
      </c>
      <c r="T35" s="90" t="s">
        <v>130</v>
      </c>
      <c r="U35" s="113" t="s">
        <v>269</v>
      </c>
      <c r="V35" s="90" t="s">
        <v>76</v>
      </c>
      <c r="W35" s="46" t="s">
        <v>63</v>
      </c>
      <c r="X35" s="157" t="s">
        <v>56</v>
      </c>
      <c r="Y35" s="99" t="s">
        <v>57</v>
      </c>
    </row>
    <row r="36" spans="1:25" ht="22.5" customHeight="1">
      <c r="A36" s="15"/>
      <c r="B36" s="15"/>
      <c r="C36" s="44" t="s">
        <v>243</v>
      </c>
      <c r="D36" s="129">
        <v>6314</v>
      </c>
      <c r="E36" s="129">
        <v>6182</v>
      </c>
      <c r="F36" s="129">
        <v>6622</v>
      </c>
      <c r="G36" s="129">
        <v>8470</v>
      </c>
      <c r="H36" s="129">
        <v>8712</v>
      </c>
      <c r="I36" s="150"/>
      <c r="J36" s="150"/>
      <c r="K36" s="150"/>
      <c r="L36" s="150"/>
      <c r="M36" s="150"/>
      <c r="N36" s="151"/>
      <c r="O36" s="151"/>
      <c r="P36" s="89" t="s">
        <v>246</v>
      </c>
      <c r="Q36" s="114" t="s">
        <v>181</v>
      </c>
      <c r="R36" s="76">
        <f t="shared" si="2"/>
        <v>36300</v>
      </c>
      <c r="S36" s="90" t="s">
        <v>16</v>
      </c>
      <c r="T36" s="90" t="s">
        <v>247</v>
      </c>
      <c r="U36" s="113" t="s">
        <v>270</v>
      </c>
      <c r="V36" s="90" t="s">
        <v>76</v>
      </c>
      <c r="W36" s="46" t="s">
        <v>63</v>
      </c>
      <c r="X36" s="158" t="s">
        <v>253</v>
      </c>
      <c r="Y36" s="99" t="s">
        <v>57</v>
      </c>
    </row>
    <row r="37" spans="1:25" ht="22.5">
      <c r="A37" s="15"/>
      <c r="B37" s="15"/>
      <c r="C37" s="44" t="s">
        <v>219</v>
      </c>
      <c r="D37" s="129">
        <v>26805.87</v>
      </c>
      <c r="E37" s="129">
        <v>30856.86</v>
      </c>
      <c r="F37" s="129">
        <v>36647.94</v>
      </c>
      <c r="G37" s="129">
        <v>25632</v>
      </c>
      <c r="H37" s="129">
        <v>37858</v>
      </c>
      <c r="I37" s="129">
        <v>44985</v>
      </c>
      <c r="J37" s="129">
        <v>42888</v>
      </c>
      <c r="K37" s="129">
        <v>47701</v>
      </c>
      <c r="L37" s="129">
        <v>43997</v>
      </c>
      <c r="M37" s="129">
        <v>42197.25</v>
      </c>
      <c r="N37" s="115">
        <v>35087.41</v>
      </c>
      <c r="O37" s="115">
        <v>44936.42</v>
      </c>
      <c r="P37" s="91" t="s">
        <v>154</v>
      </c>
      <c r="Q37" s="75" t="s">
        <v>153</v>
      </c>
      <c r="R37" s="76">
        <f t="shared" si="2"/>
        <v>459592.74999999994</v>
      </c>
      <c r="S37" s="90" t="s">
        <v>16</v>
      </c>
      <c r="T37" s="90" t="s">
        <v>132</v>
      </c>
      <c r="U37" s="113" t="s">
        <v>267</v>
      </c>
      <c r="V37" s="90" t="s">
        <v>76</v>
      </c>
      <c r="W37" s="46" t="s">
        <v>63</v>
      </c>
      <c r="X37" s="157" t="s">
        <v>56</v>
      </c>
      <c r="Y37" s="99" t="s">
        <v>57</v>
      </c>
    </row>
    <row r="38" spans="1:25" ht="22.5">
      <c r="A38" s="15"/>
      <c r="B38" s="15"/>
      <c r="C38" s="44" t="s">
        <v>176</v>
      </c>
      <c r="D38" s="129">
        <v>18073</v>
      </c>
      <c r="E38" s="129">
        <v>21087</v>
      </c>
      <c r="F38" s="129">
        <v>19910</v>
      </c>
      <c r="G38" s="129">
        <v>18931</v>
      </c>
      <c r="H38" s="129">
        <v>17633</v>
      </c>
      <c r="I38" s="129">
        <v>17622</v>
      </c>
      <c r="J38" s="129">
        <v>22940.5</v>
      </c>
      <c r="K38" s="129">
        <v>18315</v>
      </c>
      <c r="L38" s="129">
        <v>23111</v>
      </c>
      <c r="M38" s="129">
        <v>23606</v>
      </c>
      <c r="N38" s="115">
        <v>23936</v>
      </c>
      <c r="O38" s="115">
        <v>17600</v>
      </c>
      <c r="P38" s="79" t="s">
        <v>111</v>
      </c>
      <c r="Q38" s="75" t="s">
        <v>106</v>
      </c>
      <c r="R38" s="76">
        <f t="shared" si="2"/>
        <v>242764.5</v>
      </c>
      <c r="S38" s="78" t="s">
        <v>16</v>
      </c>
      <c r="T38" s="90" t="s">
        <v>107</v>
      </c>
      <c r="U38" s="113" t="s">
        <v>269</v>
      </c>
      <c r="V38" s="78" t="s">
        <v>76</v>
      </c>
      <c r="W38" s="13" t="s">
        <v>63</v>
      </c>
      <c r="X38" s="157" t="s">
        <v>56</v>
      </c>
      <c r="Y38" s="77" t="s">
        <v>57</v>
      </c>
    </row>
    <row r="39" spans="1:25" ht="22.5">
      <c r="A39" s="15"/>
      <c r="B39" s="15"/>
      <c r="C39" s="44" t="s">
        <v>192</v>
      </c>
      <c r="D39" s="129">
        <v>8816</v>
      </c>
      <c r="E39" s="129">
        <v>8816</v>
      </c>
      <c r="F39" s="129">
        <v>9863</v>
      </c>
      <c r="G39" s="129">
        <v>7356</v>
      </c>
      <c r="H39" s="115">
        <v>9213</v>
      </c>
      <c r="I39" s="115">
        <v>9113</v>
      </c>
      <c r="J39" s="115">
        <v>8056</v>
      </c>
      <c r="K39" s="115">
        <v>8156</v>
      </c>
      <c r="L39" s="115">
        <v>7956</v>
      </c>
      <c r="M39" s="115">
        <v>7659</v>
      </c>
      <c r="N39" s="115">
        <v>7769</v>
      </c>
      <c r="O39" s="115">
        <v>9863</v>
      </c>
      <c r="P39" s="89" t="s">
        <v>145</v>
      </c>
      <c r="Q39" s="114" t="s">
        <v>193</v>
      </c>
      <c r="R39" s="76">
        <f>SUM(D39:O39)</f>
        <v>102636</v>
      </c>
      <c r="S39" s="78" t="s">
        <v>16</v>
      </c>
      <c r="T39" s="108" t="s">
        <v>142</v>
      </c>
      <c r="U39" s="121" t="s">
        <v>269</v>
      </c>
      <c r="V39" s="78" t="s">
        <v>76</v>
      </c>
      <c r="W39" s="13" t="s">
        <v>63</v>
      </c>
      <c r="X39" s="157" t="s">
        <v>56</v>
      </c>
      <c r="Y39" s="77" t="s">
        <v>57</v>
      </c>
    </row>
    <row r="40" spans="1:25" ht="22.5">
      <c r="A40" s="15"/>
      <c r="B40" s="15"/>
      <c r="C40" s="44" t="s">
        <v>228</v>
      </c>
      <c r="D40" s="129">
        <v>15889.5</v>
      </c>
      <c r="E40" s="129">
        <v>14509</v>
      </c>
      <c r="F40" s="129">
        <v>15730</v>
      </c>
      <c r="G40" s="129">
        <v>14663</v>
      </c>
      <c r="H40" s="129">
        <v>14872</v>
      </c>
      <c r="I40" s="129">
        <v>13095.5</v>
      </c>
      <c r="J40" s="129">
        <v>10230</v>
      </c>
      <c r="K40" s="129">
        <v>18557</v>
      </c>
      <c r="L40" s="129">
        <v>7425</v>
      </c>
      <c r="M40" s="151"/>
      <c r="N40" s="151"/>
      <c r="O40" s="151"/>
      <c r="P40" s="122" t="s">
        <v>177</v>
      </c>
      <c r="Q40" s="114" t="s">
        <v>178</v>
      </c>
      <c r="R40" s="76">
        <f t="shared" si="2"/>
        <v>124971</v>
      </c>
      <c r="S40" s="90" t="s">
        <v>16</v>
      </c>
      <c r="T40" s="90" t="s">
        <v>107</v>
      </c>
      <c r="U40" s="121" t="s">
        <v>269</v>
      </c>
      <c r="V40" s="90" t="s">
        <v>76</v>
      </c>
      <c r="W40" s="46" t="s">
        <v>63</v>
      </c>
      <c r="X40" s="157" t="s">
        <v>56</v>
      </c>
      <c r="Y40" s="99" t="s">
        <v>57</v>
      </c>
    </row>
    <row r="41" spans="1:25" ht="33.75">
      <c r="A41" s="15"/>
      <c r="B41" s="15"/>
      <c r="C41" s="44" t="s">
        <v>301</v>
      </c>
      <c r="D41" s="129">
        <v>0</v>
      </c>
      <c r="E41" s="129">
        <v>0</v>
      </c>
      <c r="F41" s="129">
        <v>0</v>
      </c>
      <c r="G41" s="129">
        <v>2640</v>
      </c>
      <c r="H41" s="129">
        <v>0</v>
      </c>
      <c r="I41" s="129">
        <v>8162</v>
      </c>
      <c r="J41" s="129">
        <v>4554</v>
      </c>
      <c r="K41" s="129">
        <v>7997</v>
      </c>
      <c r="L41" s="129">
        <v>7463.5</v>
      </c>
      <c r="M41" s="129">
        <v>6325</v>
      </c>
      <c r="N41" s="115">
        <v>6600</v>
      </c>
      <c r="O41" s="115">
        <v>5027</v>
      </c>
      <c r="P41" s="122" t="s">
        <v>161</v>
      </c>
      <c r="Q41" s="114" t="s">
        <v>302</v>
      </c>
      <c r="R41" s="76">
        <f t="shared" si="2"/>
        <v>48768.5</v>
      </c>
      <c r="S41" s="90" t="s">
        <v>16</v>
      </c>
      <c r="T41" s="90" t="s">
        <v>163</v>
      </c>
      <c r="U41" s="121" t="s">
        <v>316</v>
      </c>
      <c r="V41" s="90" t="s">
        <v>76</v>
      </c>
      <c r="W41" s="46" t="s">
        <v>63</v>
      </c>
      <c r="X41" s="157" t="s">
        <v>56</v>
      </c>
      <c r="Y41" s="99" t="s">
        <v>57</v>
      </c>
    </row>
    <row r="42" spans="1:25" ht="22.5">
      <c r="A42" s="15"/>
      <c r="B42" s="15"/>
      <c r="C42" s="44" t="s">
        <v>208</v>
      </c>
      <c r="D42" s="129">
        <v>13354</v>
      </c>
      <c r="E42" s="129">
        <v>12705</v>
      </c>
      <c r="F42" s="129">
        <v>13442</v>
      </c>
      <c r="G42" s="129">
        <v>12188</v>
      </c>
      <c r="H42" s="129">
        <v>17825.5</v>
      </c>
      <c r="I42" s="129">
        <v>18029</v>
      </c>
      <c r="J42" s="129">
        <v>19129</v>
      </c>
      <c r="K42" s="129">
        <v>24035</v>
      </c>
      <c r="L42" s="129">
        <v>20306</v>
      </c>
      <c r="M42" s="129">
        <v>20427</v>
      </c>
      <c r="N42" s="115">
        <v>24640</v>
      </c>
      <c r="O42" s="115">
        <v>19734</v>
      </c>
      <c r="P42" s="79" t="s">
        <v>143</v>
      </c>
      <c r="Q42" s="114" t="s">
        <v>209</v>
      </c>
      <c r="R42" s="76">
        <f t="shared" si="2"/>
        <v>215814.5</v>
      </c>
      <c r="S42" s="78" t="s">
        <v>16</v>
      </c>
      <c r="T42" s="108" t="s">
        <v>144</v>
      </c>
      <c r="U42" s="113" t="s">
        <v>269</v>
      </c>
      <c r="V42" s="90" t="s">
        <v>76</v>
      </c>
      <c r="W42" s="46" t="s">
        <v>63</v>
      </c>
      <c r="X42" s="157" t="s">
        <v>56</v>
      </c>
      <c r="Y42" s="99" t="s">
        <v>57</v>
      </c>
    </row>
    <row r="43" spans="1:25" ht="22.5">
      <c r="A43" s="15"/>
      <c r="B43" s="15"/>
      <c r="C43" s="44" t="s">
        <v>100</v>
      </c>
      <c r="D43" s="129">
        <v>6902.5</v>
      </c>
      <c r="E43" s="129">
        <v>8140</v>
      </c>
      <c r="F43" s="129">
        <v>7700</v>
      </c>
      <c r="G43" s="129">
        <v>6050</v>
      </c>
      <c r="H43" s="129">
        <v>8250</v>
      </c>
      <c r="I43" s="129">
        <v>8580</v>
      </c>
      <c r="J43" s="129">
        <v>6325</v>
      </c>
      <c r="K43" s="129">
        <v>9075</v>
      </c>
      <c r="L43" s="129">
        <v>6930</v>
      </c>
      <c r="M43" s="129">
        <v>7205</v>
      </c>
      <c r="N43" s="115">
        <v>7975</v>
      </c>
      <c r="O43" s="115">
        <v>7975</v>
      </c>
      <c r="P43" s="79" t="s">
        <v>101</v>
      </c>
      <c r="Q43" s="75" t="s">
        <v>105</v>
      </c>
      <c r="R43" s="76">
        <f t="shared" si="2"/>
        <v>91107.5</v>
      </c>
      <c r="S43" s="78" t="s">
        <v>16</v>
      </c>
      <c r="T43" s="90" t="s">
        <v>102</v>
      </c>
      <c r="U43" s="113" t="s">
        <v>269</v>
      </c>
      <c r="V43" s="78" t="s">
        <v>76</v>
      </c>
      <c r="W43" s="13" t="s">
        <v>63</v>
      </c>
      <c r="X43" s="157" t="s">
        <v>56</v>
      </c>
      <c r="Y43" s="77" t="s">
        <v>57</v>
      </c>
    </row>
    <row r="44" spans="1:25" ht="22.5">
      <c r="A44" s="24"/>
      <c r="B44" s="25"/>
      <c r="C44" s="44" t="s">
        <v>79</v>
      </c>
      <c r="D44" s="129">
        <v>4510</v>
      </c>
      <c r="E44" s="129">
        <v>10010</v>
      </c>
      <c r="F44" s="129">
        <v>12210</v>
      </c>
      <c r="G44" s="129">
        <v>11330</v>
      </c>
      <c r="H44" s="129">
        <v>9790</v>
      </c>
      <c r="I44" s="129">
        <v>8305</v>
      </c>
      <c r="J44" s="129">
        <f>495+9900</f>
        <v>10395</v>
      </c>
      <c r="K44" s="129">
        <f>11220+495</f>
        <v>11715</v>
      </c>
      <c r="L44" s="129">
        <v>14630</v>
      </c>
      <c r="M44" s="129">
        <f>10560+495</f>
        <v>11055</v>
      </c>
      <c r="N44" s="115">
        <f>9350+495</f>
        <v>9845</v>
      </c>
      <c r="O44" s="115">
        <f>495+9240</f>
        <v>9735</v>
      </c>
      <c r="P44" s="79" t="s">
        <v>94</v>
      </c>
      <c r="Q44" s="75" t="s">
        <v>80</v>
      </c>
      <c r="R44" s="76">
        <f t="shared" si="2"/>
        <v>123530</v>
      </c>
      <c r="S44" s="78" t="s">
        <v>16</v>
      </c>
      <c r="T44" s="90" t="s">
        <v>95</v>
      </c>
      <c r="U44" s="113" t="s">
        <v>269</v>
      </c>
      <c r="V44" s="78" t="s">
        <v>76</v>
      </c>
      <c r="W44" s="13" t="s">
        <v>63</v>
      </c>
      <c r="X44" s="157" t="s">
        <v>56</v>
      </c>
      <c r="Y44" s="77" t="s">
        <v>57</v>
      </c>
    </row>
    <row r="45" spans="1:25" ht="33.75">
      <c r="A45" s="24"/>
      <c r="B45" s="25"/>
      <c r="C45" s="44" t="s">
        <v>99</v>
      </c>
      <c r="D45" s="129">
        <v>6518.4</v>
      </c>
      <c r="E45" s="129">
        <v>9862.4</v>
      </c>
      <c r="F45" s="129">
        <v>9622</v>
      </c>
      <c r="G45" s="129">
        <v>8784.4</v>
      </c>
      <c r="H45" s="129">
        <v>10753.4</v>
      </c>
      <c r="I45" s="129">
        <v>13087</v>
      </c>
      <c r="J45" s="129">
        <v>10324.4</v>
      </c>
      <c r="K45" s="129">
        <v>9158.4</v>
      </c>
      <c r="L45" s="129">
        <v>8716.8</v>
      </c>
      <c r="M45" s="129">
        <v>5844.2</v>
      </c>
      <c r="N45" s="129">
        <v>10887</v>
      </c>
      <c r="O45" s="129">
        <v>6120</v>
      </c>
      <c r="P45" s="89" t="s">
        <v>112</v>
      </c>
      <c r="Q45" s="114" t="s">
        <v>113</v>
      </c>
      <c r="R45" s="76">
        <f t="shared" si="2"/>
        <v>109678.4</v>
      </c>
      <c r="S45" s="78" t="s">
        <v>16</v>
      </c>
      <c r="T45" s="108" t="s">
        <v>114</v>
      </c>
      <c r="U45" s="113" t="s">
        <v>269</v>
      </c>
      <c r="V45" s="78" t="s">
        <v>76</v>
      </c>
      <c r="W45" s="13" t="s">
        <v>63</v>
      </c>
      <c r="X45" s="157" t="s">
        <v>56</v>
      </c>
      <c r="Y45" s="77" t="s">
        <v>57</v>
      </c>
    </row>
    <row r="46" spans="1:25" ht="33.75" customHeight="1">
      <c r="A46" s="24"/>
      <c r="B46" s="25"/>
      <c r="C46" s="44" t="s">
        <v>274</v>
      </c>
      <c r="D46" s="129">
        <v>4642</v>
      </c>
      <c r="E46" s="129">
        <v>6732</v>
      </c>
      <c r="F46" s="129">
        <v>6710</v>
      </c>
      <c r="G46" s="129">
        <v>6006</v>
      </c>
      <c r="H46" s="129">
        <v>5951</v>
      </c>
      <c r="I46" s="129">
        <v>6600</v>
      </c>
      <c r="J46" s="129">
        <v>3630</v>
      </c>
      <c r="K46" s="129">
        <v>15114</v>
      </c>
      <c r="L46" s="129">
        <v>9779</v>
      </c>
      <c r="M46" s="129">
        <v>7942</v>
      </c>
      <c r="N46" s="129">
        <v>6710</v>
      </c>
      <c r="O46" s="129">
        <v>7249</v>
      </c>
      <c r="P46" s="89" t="s">
        <v>112</v>
      </c>
      <c r="Q46" s="114" t="s">
        <v>275</v>
      </c>
      <c r="R46" s="76">
        <f t="shared" si="2"/>
        <v>87065</v>
      </c>
      <c r="S46" s="78" t="s">
        <v>16</v>
      </c>
      <c r="T46" s="108" t="s">
        <v>114</v>
      </c>
      <c r="U46" s="113" t="s">
        <v>273</v>
      </c>
      <c r="V46" s="78" t="s">
        <v>76</v>
      </c>
      <c r="W46" s="13" t="s">
        <v>63</v>
      </c>
      <c r="X46" s="157" t="s">
        <v>56</v>
      </c>
      <c r="Y46" s="77" t="s">
        <v>57</v>
      </c>
    </row>
    <row r="47" spans="1:25" ht="22.5">
      <c r="A47" s="24"/>
      <c r="B47" s="25"/>
      <c r="C47" s="44" t="s">
        <v>191</v>
      </c>
      <c r="D47" s="129">
        <v>17182</v>
      </c>
      <c r="E47" s="129">
        <v>21709</v>
      </c>
      <c r="F47" s="129">
        <v>9603</v>
      </c>
      <c r="G47" s="129">
        <v>6275</v>
      </c>
      <c r="H47" s="129">
        <v>17529</v>
      </c>
      <c r="I47" s="129">
        <v>18739</v>
      </c>
      <c r="J47" s="129">
        <f>13972+1474</f>
        <v>15446</v>
      </c>
      <c r="K47" s="129">
        <v>18465</v>
      </c>
      <c r="L47" s="129">
        <v>17757</v>
      </c>
      <c r="M47" s="129">
        <v>14501</v>
      </c>
      <c r="N47" s="129">
        <f>13561+3256</f>
        <v>16817</v>
      </c>
      <c r="O47" s="129">
        <f>4422+17848</f>
        <v>22270</v>
      </c>
      <c r="P47" s="89" t="s">
        <v>182</v>
      </c>
      <c r="Q47" s="114" t="s">
        <v>194</v>
      </c>
      <c r="R47" s="76">
        <f t="shared" si="2"/>
        <v>196293</v>
      </c>
      <c r="S47" s="90" t="s">
        <v>16</v>
      </c>
      <c r="T47" s="108" t="s">
        <v>96</v>
      </c>
      <c r="U47" s="121" t="s">
        <v>269</v>
      </c>
      <c r="V47" s="78" t="s">
        <v>76</v>
      </c>
      <c r="W47" s="13" t="s">
        <v>63</v>
      </c>
      <c r="X47" s="157" t="s">
        <v>56</v>
      </c>
      <c r="Y47" s="77" t="s">
        <v>57</v>
      </c>
    </row>
    <row r="48" spans="1:25" ht="22.5">
      <c r="A48" s="24"/>
      <c r="B48" s="25"/>
      <c r="C48" s="44" t="s">
        <v>220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22" t="s">
        <v>169</v>
      </c>
      <c r="Q48" s="75" t="s">
        <v>221</v>
      </c>
      <c r="R48" s="76">
        <f t="shared" si="2"/>
        <v>0</v>
      </c>
      <c r="S48" s="90" t="s">
        <v>16</v>
      </c>
      <c r="T48" s="108" t="s">
        <v>163</v>
      </c>
      <c r="U48" s="121" t="s">
        <v>269</v>
      </c>
      <c r="V48" s="78" t="s">
        <v>76</v>
      </c>
      <c r="W48" s="13" t="s">
        <v>63</v>
      </c>
      <c r="X48" s="158" t="s">
        <v>253</v>
      </c>
      <c r="Y48" s="77" t="s">
        <v>57</v>
      </c>
    </row>
    <row r="49" spans="1:25" ht="22.5">
      <c r="A49" s="24"/>
      <c r="B49" s="25"/>
      <c r="C49" s="44" t="s">
        <v>229</v>
      </c>
      <c r="D49" s="129">
        <v>3800</v>
      </c>
      <c r="E49" s="129">
        <v>5900</v>
      </c>
      <c r="F49" s="129">
        <v>5840</v>
      </c>
      <c r="G49" s="129">
        <v>4790</v>
      </c>
      <c r="H49" s="129">
        <v>6490</v>
      </c>
      <c r="I49" s="129">
        <v>5880</v>
      </c>
      <c r="J49" s="129">
        <v>6350</v>
      </c>
      <c r="K49" s="129">
        <v>5430</v>
      </c>
      <c r="L49" s="129">
        <v>6440</v>
      </c>
      <c r="M49" s="129">
        <v>4600</v>
      </c>
      <c r="N49" s="115">
        <v>5380</v>
      </c>
      <c r="O49" s="115">
        <v>4675</v>
      </c>
      <c r="P49" s="89" t="s">
        <v>147</v>
      </c>
      <c r="Q49" s="114" t="s">
        <v>148</v>
      </c>
      <c r="R49" s="76">
        <f t="shared" si="2"/>
        <v>65575</v>
      </c>
      <c r="S49" s="90" t="s">
        <v>16</v>
      </c>
      <c r="T49" s="108" t="s">
        <v>149</v>
      </c>
      <c r="U49" s="121" t="s">
        <v>269</v>
      </c>
      <c r="V49" s="90" t="s">
        <v>76</v>
      </c>
      <c r="W49" s="46" t="s">
        <v>63</v>
      </c>
      <c r="X49" s="157" t="s">
        <v>56</v>
      </c>
      <c r="Y49" s="99" t="s">
        <v>57</v>
      </c>
    </row>
    <row r="50" spans="1:25" ht="22.5">
      <c r="A50" s="24"/>
      <c r="B50" s="25"/>
      <c r="C50" s="44" t="s">
        <v>230</v>
      </c>
      <c r="D50" s="129">
        <v>4576</v>
      </c>
      <c r="E50" s="129">
        <v>5588</v>
      </c>
      <c r="F50" s="129">
        <v>4180</v>
      </c>
      <c r="G50" s="129">
        <v>3740</v>
      </c>
      <c r="H50" s="151"/>
      <c r="I50" s="151"/>
      <c r="J50" s="150"/>
      <c r="K50" s="150"/>
      <c r="L50" s="150"/>
      <c r="M50" s="150"/>
      <c r="N50" s="151"/>
      <c r="O50" s="151"/>
      <c r="P50" s="122" t="s">
        <v>169</v>
      </c>
      <c r="Q50" s="75" t="s">
        <v>170</v>
      </c>
      <c r="R50" s="76">
        <f>SUM(D50:O50)</f>
        <v>18084</v>
      </c>
      <c r="S50" s="90" t="s">
        <v>16</v>
      </c>
      <c r="T50" s="108" t="s">
        <v>163</v>
      </c>
      <c r="U50" s="121" t="s">
        <v>269</v>
      </c>
      <c r="V50" s="90" t="s">
        <v>76</v>
      </c>
      <c r="W50" s="46" t="s">
        <v>63</v>
      </c>
      <c r="X50" s="157" t="s">
        <v>56</v>
      </c>
      <c r="Y50" s="99" t="s">
        <v>57</v>
      </c>
    </row>
    <row r="51" spans="1:25" ht="22.5">
      <c r="A51" s="24"/>
      <c r="B51" s="25"/>
      <c r="C51" s="44" t="s">
        <v>346</v>
      </c>
      <c r="D51" s="129">
        <v>0</v>
      </c>
      <c r="E51" s="129">
        <v>0</v>
      </c>
      <c r="F51" s="129">
        <v>0</v>
      </c>
      <c r="G51" s="129">
        <v>0</v>
      </c>
      <c r="H51" s="115">
        <v>0</v>
      </c>
      <c r="I51" s="115">
        <v>0</v>
      </c>
      <c r="J51" s="129">
        <v>1800</v>
      </c>
      <c r="K51" s="129">
        <v>3000</v>
      </c>
      <c r="L51" s="129">
        <v>2400</v>
      </c>
      <c r="M51" s="129">
        <v>3000</v>
      </c>
      <c r="N51" s="115">
        <v>1200</v>
      </c>
      <c r="O51" s="115">
        <v>1800</v>
      </c>
      <c r="P51" s="122" t="s">
        <v>347</v>
      </c>
      <c r="Q51" s="75" t="s">
        <v>348</v>
      </c>
      <c r="R51" s="76">
        <f>SUM(D51:O51)</f>
        <v>13200</v>
      </c>
      <c r="S51" s="90" t="s">
        <v>16</v>
      </c>
      <c r="T51" s="108" t="s">
        <v>349</v>
      </c>
      <c r="U51" s="121" t="s">
        <v>350</v>
      </c>
      <c r="V51" s="90" t="s">
        <v>76</v>
      </c>
      <c r="W51" s="46" t="s">
        <v>63</v>
      </c>
      <c r="X51" s="157" t="s">
        <v>56</v>
      </c>
      <c r="Y51" s="99" t="s">
        <v>57</v>
      </c>
    </row>
    <row r="52" spans="1:48" s="15" customFormat="1" ht="11.25">
      <c r="A52" s="24"/>
      <c r="B52" s="25"/>
      <c r="C52" s="54" t="s">
        <v>0</v>
      </c>
      <c r="D52" s="63">
        <f aca="true" t="shared" si="3" ref="D52:W52">SUM(D21:D51)</f>
        <v>373071.67000000004</v>
      </c>
      <c r="E52" s="63">
        <f t="shared" si="3"/>
        <v>414025.25000000006</v>
      </c>
      <c r="F52" s="63">
        <f t="shared" si="3"/>
        <v>380746.6</v>
      </c>
      <c r="G52" s="63">
        <f t="shared" si="3"/>
        <v>417843.2</v>
      </c>
      <c r="H52" s="63">
        <f t="shared" si="3"/>
        <v>444211.67000000004</v>
      </c>
      <c r="I52" s="63">
        <f t="shared" si="3"/>
        <v>448515.56</v>
      </c>
      <c r="J52" s="63">
        <f t="shared" si="3"/>
        <v>435675.09</v>
      </c>
      <c r="K52" s="63">
        <f t="shared" si="3"/>
        <v>495030.0900000001</v>
      </c>
      <c r="L52" s="63">
        <f t="shared" si="3"/>
        <v>463980.47000000003</v>
      </c>
      <c r="M52" s="63">
        <f t="shared" si="3"/>
        <v>430222.81000000006</v>
      </c>
      <c r="N52" s="63">
        <f t="shared" si="3"/>
        <v>416184.14</v>
      </c>
      <c r="O52" s="63">
        <f t="shared" si="3"/>
        <v>378215.15</v>
      </c>
      <c r="P52" s="63">
        <f t="shared" si="3"/>
        <v>0</v>
      </c>
      <c r="Q52" s="63">
        <f t="shared" si="3"/>
        <v>0</v>
      </c>
      <c r="R52" s="63">
        <f t="shared" si="3"/>
        <v>5097721.7</v>
      </c>
      <c r="S52" s="63">
        <f t="shared" si="3"/>
        <v>0</v>
      </c>
      <c r="T52" s="63">
        <f t="shared" si="3"/>
        <v>0</v>
      </c>
      <c r="U52" s="63">
        <f t="shared" si="3"/>
        <v>0</v>
      </c>
      <c r="V52" s="63">
        <f t="shared" si="3"/>
        <v>0</v>
      </c>
      <c r="W52" s="63">
        <f t="shared" si="3"/>
        <v>0</v>
      </c>
      <c r="X52" s="63">
        <f>SUM(X21:X50)</f>
        <v>0</v>
      </c>
      <c r="Y52" s="63">
        <f>SUM(Y21:Y50)</f>
        <v>0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7"/>
    </row>
    <row r="53" spans="1:76" ht="11.25">
      <c r="A53" s="117" t="s">
        <v>1</v>
      </c>
      <c r="B53" s="117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1:163" ht="11.25">
      <c r="A54" s="16"/>
      <c r="B54" s="16"/>
      <c r="C54" s="192" t="s">
        <v>31</v>
      </c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ht="45">
      <c r="A55" s="15" t="s">
        <v>17</v>
      </c>
      <c r="B55" s="15" t="s">
        <v>18</v>
      </c>
      <c r="C55" s="44" t="s">
        <v>355</v>
      </c>
      <c r="D55" s="150"/>
      <c r="E55" s="150"/>
      <c r="F55" s="150"/>
      <c r="G55" s="150"/>
      <c r="H55" s="151"/>
      <c r="I55" s="151"/>
      <c r="J55" s="151"/>
      <c r="K55" s="151"/>
      <c r="L55" s="62">
        <v>2820.93</v>
      </c>
      <c r="M55" s="62">
        <v>5949.09</v>
      </c>
      <c r="N55" s="62">
        <v>6256.32</v>
      </c>
      <c r="O55" s="62">
        <v>13263.37</v>
      </c>
      <c r="P55" s="79" t="s">
        <v>357</v>
      </c>
      <c r="Q55" s="75" t="s">
        <v>356</v>
      </c>
      <c r="R55" s="76">
        <f>SUM(D55:O55)</f>
        <v>28289.71</v>
      </c>
      <c r="S55" s="13" t="s">
        <v>47</v>
      </c>
      <c r="T55" s="78" t="s">
        <v>48</v>
      </c>
      <c r="U55" s="121" t="s">
        <v>358</v>
      </c>
      <c r="V55" s="78" t="s">
        <v>76</v>
      </c>
      <c r="W55" s="13" t="s">
        <v>63</v>
      </c>
      <c r="X55" s="159" t="s">
        <v>56</v>
      </c>
      <c r="Y55" s="99" t="s">
        <v>57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</row>
    <row r="56" spans="1:163" ht="22.5">
      <c r="A56" s="15" t="s">
        <v>15</v>
      </c>
      <c r="B56" s="15" t="s">
        <v>9</v>
      </c>
      <c r="C56" s="44" t="s">
        <v>244</v>
      </c>
      <c r="D56" s="65">
        <v>35043.26</v>
      </c>
      <c r="E56" s="65">
        <v>44530.28</v>
      </c>
      <c r="F56" s="65">
        <v>43200.51</v>
      </c>
      <c r="G56" s="65">
        <v>32838.4</v>
      </c>
      <c r="H56" s="62">
        <v>41633.83</v>
      </c>
      <c r="I56" s="62">
        <v>44718.89</v>
      </c>
      <c r="J56" s="62">
        <v>38517.32</v>
      </c>
      <c r="K56" s="62">
        <v>45228.31</v>
      </c>
      <c r="L56" s="62">
        <v>40362.23</v>
      </c>
      <c r="M56" s="62">
        <v>41195.61</v>
      </c>
      <c r="N56" s="62">
        <v>47855.54</v>
      </c>
      <c r="O56" s="62">
        <v>27600.26</v>
      </c>
      <c r="P56" s="79" t="s">
        <v>110</v>
      </c>
      <c r="Q56" s="75" t="s">
        <v>255</v>
      </c>
      <c r="R56" s="76">
        <f>SUM(D56:O56)</f>
        <v>482724.44</v>
      </c>
      <c r="S56" s="13" t="s">
        <v>47</v>
      </c>
      <c r="T56" s="78" t="s">
        <v>47</v>
      </c>
      <c r="U56" s="125" t="s">
        <v>276</v>
      </c>
      <c r="V56" s="78" t="s">
        <v>76</v>
      </c>
      <c r="W56" s="13" t="s">
        <v>63</v>
      </c>
      <c r="X56" s="156" t="s">
        <v>56</v>
      </c>
      <c r="Y56" s="77" t="s">
        <v>57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</row>
    <row r="57" spans="1:163" ht="45">
      <c r="A57" s="15" t="s">
        <v>17</v>
      </c>
      <c r="B57" s="15" t="s">
        <v>18</v>
      </c>
      <c r="C57" s="44" t="s">
        <v>121</v>
      </c>
      <c r="D57" s="65">
        <v>20566.3</v>
      </c>
      <c r="E57" s="65">
        <v>16311.12</v>
      </c>
      <c r="F57" s="65">
        <v>12974.25</v>
      </c>
      <c r="G57" s="65">
        <v>16595.33</v>
      </c>
      <c r="H57" s="62">
        <v>14356.02</v>
      </c>
      <c r="I57" s="115">
        <v>10501.68</v>
      </c>
      <c r="J57" s="62">
        <v>11939.05</v>
      </c>
      <c r="K57" s="62">
        <v>14677.98</v>
      </c>
      <c r="L57" s="62">
        <v>14472.65</v>
      </c>
      <c r="M57" s="62">
        <v>7094.22</v>
      </c>
      <c r="N57" s="62">
        <v>2094.75</v>
      </c>
      <c r="O57" s="62">
        <v>0</v>
      </c>
      <c r="P57" s="79" t="s">
        <v>123</v>
      </c>
      <c r="Q57" s="75" t="s">
        <v>122</v>
      </c>
      <c r="R57" s="76">
        <f>SUM(D57:O57)</f>
        <v>141583.35</v>
      </c>
      <c r="S57" s="13" t="s">
        <v>47</v>
      </c>
      <c r="T57" s="78" t="s">
        <v>48</v>
      </c>
      <c r="U57" s="121" t="s">
        <v>268</v>
      </c>
      <c r="V57" s="78" t="s">
        <v>76</v>
      </c>
      <c r="W57" s="13" t="s">
        <v>63</v>
      </c>
      <c r="X57" s="159" t="s">
        <v>56</v>
      </c>
      <c r="Y57" s="149" t="s">
        <v>344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</row>
    <row r="58" spans="1:163" ht="11.25">
      <c r="A58" s="16"/>
      <c r="B58" s="16"/>
      <c r="C58" s="54" t="s">
        <v>0</v>
      </c>
      <c r="D58" s="63">
        <f>SUM(D55:D57)</f>
        <v>55609.56</v>
      </c>
      <c r="E58" s="63">
        <f aca="true" t="shared" si="4" ref="E58:L58">SUM(E55:E57)</f>
        <v>60841.4</v>
      </c>
      <c r="F58" s="63">
        <f t="shared" si="4"/>
        <v>56174.76</v>
      </c>
      <c r="G58" s="63">
        <f t="shared" si="4"/>
        <v>49433.73</v>
      </c>
      <c r="H58" s="63">
        <f t="shared" si="4"/>
        <v>55989.850000000006</v>
      </c>
      <c r="I58" s="63">
        <f t="shared" si="4"/>
        <v>55220.57</v>
      </c>
      <c r="J58" s="63">
        <f t="shared" si="4"/>
        <v>50456.369999999995</v>
      </c>
      <c r="K58" s="63">
        <f t="shared" si="4"/>
        <v>59906.28999999999</v>
      </c>
      <c r="L58" s="63">
        <f t="shared" si="4"/>
        <v>57655.810000000005</v>
      </c>
      <c r="M58" s="63">
        <f>SUM(M56:M57)</f>
        <v>48289.83</v>
      </c>
      <c r="N58" s="63">
        <f>SUM(N56:N57)</f>
        <v>49950.29</v>
      </c>
      <c r="O58" s="63">
        <f>SUM(O56:O57)</f>
        <v>27600.26</v>
      </c>
      <c r="P58" s="80"/>
      <c r="Q58" s="81"/>
      <c r="R58" s="76">
        <f>SUM(R56:R57)</f>
        <v>624307.79</v>
      </c>
      <c r="S58" s="82"/>
      <c r="T58" s="82"/>
      <c r="U58" s="18"/>
      <c r="V58" s="82"/>
      <c r="W58" s="18"/>
      <c r="X58" s="82"/>
      <c r="Y58" s="83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</row>
    <row r="59" spans="1:76" ht="11.25">
      <c r="A59" s="117"/>
      <c r="B59" s="117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3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1:76" s="11" customFormat="1" ht="11.25">
      <c r="A60" s="15"/>
      <c r="B60" s="15"/>
      <c r="C60" s="193" t="s">
        <v>1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5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</row>
    <row r="61" spans="1:76" s="11" customFormat="1" ht="22.5" customHeight="1">
      <c r="A61" s="15"/>
      <c r="B61" s="15"/>
      <c r="C61" s="44" t="s">
        <v>257</v>
      </c>
      <c r="D61" s="150">
        <v>0</v>
      </c>
      <c r="E61" s="150">
        <v>0</v>
      </c>
      <c r="F61" s="150">
        <v>0</v>
      </c>
      <c r="G61" s="150">
        <v>0</v>
      </c>
      <c r="H61" s="151">
        <v>0</v>
      </c>
      <c r="I61" s="62">
        <v>954.55</v>
      </c>
      <c r="J61" s="62">
        <v>0</v>
      </c>
      <c r="K61" s="62">
        <v>0</v>
      </c>
      <c r="L61" s="62">
        <v>0</v>
      </c>
      <c r="M61" s="62" t="s">
        <v>359</v>
      </c>
      <c r="N61" s="62" t="s">
        <v>359</v>
      </c>
      <c r="O61" s="62">
        <v>0</v>
      </c>
      <c r="P61" s="160" t="s">
        <v>263</v>
      </c>
      <c r="Q61" s="75" t="s">
        <v>264</v>
      </c>
      <c r="R61" s="76">
        <f>SUM(D61:O61)</f>
        <v>954.55</v>
      </c>
      <c r="S61" s="90" t="s">
        <v>41</v>
      </c>
      <c r="T61" s="90" t="s">
        <v>10</v>
      </c>
      <c r="U61" s="121" t="s">
        <v>259</v>
      </c>
      <c r="V61" s="90" t="s">
        <v>76</v>
      </c>
      <c r="W61" s="46" t="s">
        <v>63</v>
      </c>
      <c r="X61" s="158" t="s">
        <v>253</v>
      </c>
      <c r="Y61" s="77" t="s">
        <v>57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</row>
    <row r="62" spans="1:76" ht="22.5">
      <c r="A62" s="16"/>
      <c r="B62" s="16"/>
      <c r="C62" s="44" t="s">
        <v>242</v>
      </c>
      <c r="D62" s="65">
        <v>778.38</v>
      </c>
      <c r="E62" s="65">
        <v>778.38</v>
      </c>
      <c r="F62" s="65">
        <v>778.38</v>
      </c>
      <c r="G62" s="65">
        <v>778.38</v>
      </c>
      <c r="H62" s="62">
        <v>778.38</v>
      </c>
      <c r="I62" s="62">
        <v>778.38</v>
      </c>
      <c r="J62" s="62">
        <v>778.38</v>
      </c>
      <c r="K62" s="62">
        <v>778.38</v>
      </c>
      <c r="L62" s="62">
        <v>778.38</v>
      </c>
      <c r="M62" s="62">
        <v>778.38</v>
      </c>
      <c r="N62" s="62">
        <v>778.38</v>
      </c>
      <c r="O62" s="62">
        <v>778.38</v>
      </c>
      <c r="P62" s="79" t="s">
        <v>10</v>
      </c>
      <c r="Q62" s="75" t="s">
        <v>133</v>
      </c>
      <c r="R62" s="76">
        <f>SUM(D62:O62)</f>
        <v>9340.56</v>
      </c>
      <c r="S62" s="90" t="s">
        <v>41</v>
      </c>
      <c r="T62" s="90" t="s">
        <v>10</v>
      </c>
      <c r="U62" s="121" t="s">
        <v>327</v>
      </c>
      <c r="V62" s="90" t="s">
        <v>76</v>
      </c>
      <c r="W62" s="46" t="s">
        <v>63</v>
      </c>
      <c r="X62" s="157" t="s">
        <v>56</v>
      </c>
      <c r="Y62" s="77" t="s">
        <v>57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1:77" s="15" customFormat="1" ht="11.25">
      <c r="A63" s="24"/>
      <c r="B63" s="25"/>
      <c r="C63" s="54" t="s">
        <v>0</v>
      </c>
      <c r="D63" s="63">
        <f aca="true" t="shared" si="5" ref="D63:O63">SUM(D62:D62)</f>
        <v>778.38</v>
      </c>
      <c r="E63" s="63">
        <f t="shared" si="5"/>
        <v>778.38</v>
      </c>
      <c r="F63" s="63">
        <f t="shared" si="5"/>
        <v>778.38</v>
      </c>
      <c r="G63" s="63">
        <f t="shared" si="5"/>
        <v>778.38</v>
      </c>
      <c r="H63" s="63">
        <f t="shared" si="5"/>
        <v>778.38</v>
      </c>
      <c r="I63" s="63">
        <f t="shared" si="5"/>
        <v>778.38</v>
      </c>
      <c r="J63" s="63">
        <f t="shared" si="5"/>
        <v>778.38</v>
      </c>
      <c r="K63" s="63">
        <f t="shared" si="5"/>
        <v>778.38</v>
      </c>
      <c r="L63" s="63">
        <f t="shared" si="5"/>
        <v>778.38</v>
      </c>
      <c r="M63" s="63">
        <f t="shared" si="5"/>
        <v>778.38</v>
      </c>
      <c r="N63" s="63">
        <f t="shared" si="5"/>
        <v>778.38</v>
      </c>
      <c r="O63" s="63">
        <f t="shared" si="5"/>
        <v>778.38</v>
      </c>
      <c r="P63" s="80"/>
      <c r="Q63" s="81"/>
      <c r="R63" s="76">
        <f>SUM(R61:R62)</f>
        <v>10295.109999999999</v>
      </c>
      <c r="S63" s="82"/>
      <c r="T63" s="82"/>
      <c r="U63" s="18"/>
      <c r="V63" s="82"/>
      <c r="W63" s="18"/>
      <c r="X63" s="82"/>
      <c r="Y63" s="83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7"/>
    </row>
    <row r="64" spans="1:76" ht="11.25">
      <c r="A64" s="12"/>
      <c r="B64" s="12"/>
      <c r="C64" s="26"/>
      <c r="D64" s="26"/>
      <c r="E64" s="26"/>
      <c r="F64" s="26"/>
      <c r="G64" s="26"/>
      <c r="H64" s="66"/>
      <c r="I64" s="66"/>
      <c r="J64" s="66"/>
      <c r="K64" s="66"/>
      <c r="L64" s="66"/>
      <c r="M64" s="66"/>
      <c r="N64" s="66"/>
      <c r="O64" s="66"/>
      <c r="P64" s="26"/>
      <c r="Q64" s="26"/>
      <c r="R64" s="26"/>
      <c r="S64" s="26"/>
      <c r="T64" s="26"/>
      <c r="U64" s="109"/>
      <c r="V64" s="109"/>
      <c r="W64" s="26"/>
      <c r="X64" s="26"/>
      <c r="Y64" s="2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1:76" ht="11.25">
      <c r="A65" s="14" t="s">
        <v>8</v>
      </c>
      <c r="B65" s="14" t="s">
        <v>8</v>
      </c>
      <c r="C65" s="193" t="s">
        <v>134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5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1:76" ht="22.5">
      <c r="A66" s="16"/>
      <c r="B66" s="16"/>
      <c r="C66" s="44" t="s">
        <v>245</v>
      </c>
      <c r="D66" s="65">
        <v>22358.69</v>
      </c>
      <c r="E66" s="65">
        <v>22358.69</v>
      </c>
      <c r="F66" s="65">
        <v>22358.69</v>
      </c>
      <c r="G66" s="65">
        <v>22358.69</v>
      </c>
      <c r="H66" s="62">
        <v>22358.69</v>
      </c>
      <c r="I66" s="62">
        <v>22358.69</v>
      </c>
      <c r="J66" s="62">
        <v>22358.69</v>
      </c>
      <c r="K66" s="62">
        <v>22358.69</v>
      </c>
      <c r="L66" s="62">
        <v>22358.69</v>
      </c>
      <c r="M66" s="62">
        <v>24594.55</v>
      </c>
      <c r="N66" s="62">
        <v>24594.55</v>
      </c>
      <c r="O66" s="62">
        <v>24594.55</v>
      </c>
      <c r="P66" s="89" t="s">
        <v>109</v>
      </c>
      <c r="Q66" s="114" t="s">
        <v>108</v>
      </c>
      <c r="R66" s="76">
        <f>SUM(D66:O66)</f>
        <v>275011.86</v>
      </c>
      <c r="S66" s="90" t="s">
        <v>53</v>
      </c>
      <c r="T66" s="90" t="s">
        <v>53</v>
      </c>
      <c r="U66" s="113" t="s">
        <v>336</v>
      </c>
      <c r="V66" s="78" t="s">
        <v>76</v>
      </c>
      <c r="W66" s="13" t="s">
        <v>63</v>
      </c>
      <c r="X66" s="156" t="s">
        <v>56</v>
      </c>
      <c r="Y66" s="77" t="s">
        <v>57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1:77" s="15" customFormat="1" ht="11.25">
      <c r="A67" s="24"/>
      <c r="B67" s="25"/>
      <c r="C67" s="54" t="s">
        <v>0</v>
      </c>
      <c r="D67" s="63">
        <f>SUM(D66)</f>
        <v>22358.69</v>
      </c>
      <c r="E67" s="63">
        <f aca="true" t="shared" si="6" ref="E67:O67">SUM(E66)</f>
        <v>22358.69</v>
      </c>
      <c r="F67" s="63">
        <f t="shared" si="6"/>
        <v>22358.69</v>
      </c>
      <c r="G67" s="63">
        <f t="shared" si="6"/>
        <v>22358.69</v>
      </c>
      <c r="H67" s="63">
        <f t="shared" si="6"/>
        <v>22358.69</v>
      </c>
      <c r="I67" s="63">
        <f t="shared" si="6"/>
        <v>22358.69</v>
      </c>
      <c r="J67" s="63">
        <f t="shared" si="6"/>
        <v>22358.69</v>
      </c>
      <c r="K67" s="63">
        <f t="shared" si="6"/>
        <v>22358.69</v>
      </c>
      <c r="L67" s="63">
        <f t="shared" si="6"/>
        <v>22358.69</v>
      </c>
      <c r="M67" s="63">
        <f t="shared" si="6"/>
        <v>24594.55</v>
      </c>
      <c r="N67" s="63">
        <f t="shared" si="6"/>
        <v>24594.55</v>
      </c>
      <c r="O67" s="63">
        <f t="shared" si="6"/>
        <v>24594.55</v>
      </c>
      <c r="P67" s="80"/>
      <c r="Q67" s="81"/>
      <c r="R67" s="76">
        <f>SUM(R66)</f>
        <v>275011.86</v>
      </c>
      <c r="S67" s="82"/>
      <c r="T67" s="82"/>
      <c r="U67" s="18"/>
      <c r="V67" s="82"/>
      <c r="W67" s="18"/>
      <c r="X67" s="82"/>
      <c r="Y67" s="83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7"/>
    </row>
    <row r="68" spans="1:76" ht="11.25">
      <c r="A68" s="30" t="s">
        <v>32</v>
      </c>
      <c r="B68" s="30" t="s">
        <v>33</v>
      </c>
      <c r="C68" s="26"/>
      <c r="D68" s="26"/>
      <c r="E68" s="26"/>
      <c r="F68" s="26"/>
      <c r="G68" s="26"/>
      <c r="H68" s="66"/>
      <c r="I68" s="66"/>
      <c r="J68" s="66"/>
      <c r="K68" s="66"/>
      <c r="L68" s="66"/>
      <c r="M68" s="66"/>
      <c r="N68" s="66"/>
      <c r="O68" s="66"/>
      <c r="P68" s="26"/>
      <c r="Q68" s="26"/>
      <c r="R68" s="26"/>
      <c r="S68" s="26"/>
      <c r="T68" s="26"/>
      <c r="U68" s="109"/>
      <c r="V68" s="109"/>
      <c r="W68" s="26"/>
      <c r="X68" s="26"/>
      <c r="Y68" s="2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1:76" ht="11.25">
      <c r="A69" s="30"/>
      <c r="B69" s="30"/>
      <c r="C69" s="192" t="s">
        <v>186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1:76" ht="33.75">
      <c r="A70" s="30"/>
      <c r="B70" s="30"/>
      <c r="C70" s="44" t="s">
        <v>231</v>
      </c>
      <c r="D70" s="65">
        <v>5000</v>
      </c>
      <c r="E70" s="65">
        <v>5000</v>
      </c>
      <c r="F70" s="65">
        <v>5000</v>
      </c>
      <c r="G70" s="65">
        <v>5000</v>
      </c>
      <c r="H70" s="62">
        <v>2833</v>
      </c>
      <c r="I70" s="151"/>
      <c r="J70" s="151"/>
      <c r="K70" s="151"/>
      <c r="L70" s="151"/>
      <c r="M70" s="151"/>
      <c r="N70" s="151"/>
      <c r="O70" s="151"/>
      <c r="P70" s="122" t="s">
        <v>187</v>
      </c>
      <c r="Q70" s="114" t="s">
        <v>188</v>
      </c>
      <c r="R70" s="76">
        <f>SUM(D70:O70)</f>
        <v>22833</v>
      </c>
      <c r="S70" s="108" t="s">
        <v>42</v>
      </c>
      <c r="T70" s="108" t="s">
        <v>189</v>
      </c>
      <c r="U70" s="121" t="s">
        <v>277</v>
      </c>
      <c r="V70" s="108" t="s">
        <v>76</v>
      </c>
      <c r="W70" s="125" t="s">
        <v>63</v>
      </c>
      <c r="X70" s="185" t="s">
        <v>253</v>
      </c>
      <c r="Y70" s="128" t="s">
        <v>57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1:76" ht="33.75">
      <c r="A71" s="30"/>
      <c r="B71" s="30"/>
      <c r="C71" s="44" t="s">
        <v>332</v>
      </c>
      <c r="D71" s="65">
        <v>0</v>
      </c>
      <c r="E71" s="65">
        <v>0</v>
      </c>
      <c r="F71" s="65">
        <v>0</v>
      </c>
      <c r="G71" s="65">
        <v>0</v>
      </c>
      <c r="H71" s="62">
        <v>4000</v>
      </c>
      <c r="I71" s="62">
        <v>4000</v>
      </c>
      <c r="J71" s="62">
        <v>4000</v>
      </c>
      <c r="K71" s="62">
        <v>4000</v>
      </c>
      <c r="L71" s="62">
        <v>4000</v>
      </c>
      <c r="M71" s="62">
        <v>4000</v>
      </c>
      <c r="N71" s="62">
        <v>4000</v>
      </c>
      <c r="O71" s="62">
        <v>4000</v>
      </c>
      <c r="P71" s="122" t="s">
        <v>187</v>
      </c>
      <c r="Q71" s="114" t="s">
        <v>300</v>
      </c>
      <c r="R71" s="76">
        <f>SUM(D71:O71)</f>
        <v>32000</v>
      </c>
      <c r="S71" s="108" t="s">
        <v>42</v>
      </c>
      <c r="T71" s="108" t="s">
        <v>189</v>
      </c>
      <c r="U71" s="121" t="s">
        <v>333</v>
      </c>
      <c r="V71" s="108" t="s">
        <v>76</v>
      </c>
      <c r="W71" s="125" t="s">
        <v>63</v>
      </c>
      <c r="X71" s="159" t="s">
        <v>56</v>
      </c>
      <c r="Y71" s="128" t="s">
        <v>57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1:76" ht="11.25">
      <c r="A72" s="30"/>
      <c r="B72" s="30"/>
      <c r="C72" s="54" t="s">
        <v>0</v>
      </c>
      <c r="D72" s="67">
        <f>SUM(D70:D71)</f>
        <v>5000</v>
      </c>
      <c r="E72" s="67">
        <f aca="true" t="shared" si="7" ref="E72:O72">SUM(E70:E71)</f>
        <v>5000</v>
      </c>
      <c r="F72" s="67">
        <f t="shared" si="7"/>
        <v>5000</v>
      </c>
      <c r="G72" s="67">
        <f t="shared" si="7"/>
        <v>5000</v>
      </c>
      <c r="H72" s="67">
        <f t="shared" si="7"/>
        <v>6833</v>
      </c>
      <c r="I72" s="67">
        <f t="shared" si="7"/>
        <v>4000</v>
      </c>
      <c r="J72" s="67">
        <f t="shared" si="7"/>
        <v>4000</v>
      </c>
      <c r="K72" s="67">
        <f t="shared" si="7"/>
        <v>4000</v>
      </c>
      <c r="L72" s="67">
        <f t="shared" si="7"/>
        <v>4000</v>
      </c>
      <c r="M72" s="67">
        <f t="shared" si="7"/>
        <v>4000</v>
      </c>
      <c r="N72" s="67">
        <f t="shared" si="7"/>
        <v>4000</v>
      </c>
      <c r="O72" s="67">
        <f t="shared" si="7"/>
        <v>4000</v>
      </c>
      <c r="P72" s="92"/>
      <c r="Q72" s="81"/>
      <c r="R72" s="76">
        <f>SUM(D72:O72)</f>
        <v>54833</v>
      </c>
      <c r="S72" s="82"/>
      <c r="T72" s="82"/>
      <c r="U72" s="18"/>
      <c r="V72" s="82"/>
      <c r="W72" s="18"/>
      <c r="X72" s="82"/>
      <c r="Y72" s="83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1:76" ht="11.25">
      <c r="A73" s="30"/>
      <c r="B73" s="30"/>
      <c r="C73" s="26"/>
      <c r="D73" s="26"/>
      <c r="E73" s="26"/>
      <c r="F73" s="26"/>
      <c r="G73" s="26"/>
      <c r="H73" s="66"/>
      <c r="I73" s="66"/>
      <c r="J73" s="66"/>
      <c r="K73" s="66"/>
      <c r="L73" s="66"/>
      <c r="M73" s="66"/>
      <c r="N73" s="66"/>
      <c r="O73" s="66"/>
      <c r="P73" s="26"/>
      <c r="Q73" s="26"/>
      <c r="R73" s="26"/>
      <c r="S73" s="26"/>
      <c r="T73" s="26"/>
      <c r="U73" s="109"/>
      <c r="V73" s="109"/>
      <c r="W73" s="26"/>
      <c r="X73" s="26"/>
      <c r="Y73" s="2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1:76" ht="11.25">
      <c r="A74" s="30"/>
      <c r="B74" s="30"/>
      <c r="C74" s="192" t="s">
        <v>2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</row>
    <row r="75" spans="1:76" ht="22.5">
      <c r="A75" s="1" t="s">
        <v>11</v>
      </c>
      <c r="B75" s="1" t="s">
        <v>12</v>
      </c>
      <c r="C75" s="44" t="s">
        <v>232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  <c r="I75" s="153">
        <v>745.92</v>
      </c>
      <c r="J75" s="62">
        <v>0</v>
      </c>
      <c r="K75" s="62">
        <v>0</v>
      </c>
      <c r="L75" s="62">
        <v>0</v>
      </c>
      <c r="M75" s="115" t="s">
        <v>359</v>
      </c>
      <c r="N75" s="62">
        <v>72.52</v>
      </c>
      <c r="O75" s="62">
        <v>0</v>
      </c>
      <c r="P75" s="91" t="s">
        <v>13</v>
      </c>
      <c r="Q75" s="75" t="s">
        <v>82</v>
      </c>
      <c r="R75" s="76">
        <f>SUM(D75:O75)</f>
        <v>818.4399999999999</v>
      </c>
      <c r="S75" s="90" t="s">
        <v>52</v>
      </c>
      <c r="T75" s="90" t="s">
        <v>52</v>
      </c>
      <c r="U75" s="113" t="s">
        <v>335</v>
      </c>
      <c r="V75" s="78" t="s">
        <v>76</v>
      </c>
      <c r="W75" s="13" t="s">
        <v>63</v>
      </c>
      <c r="X75" s="156" t="s">
        <v>56</v>
      </c>
      <c r="Y75" s="77" t="s">
        <v>57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1:76" ht="11.25">
      <c r="A76" s="16"/>
      <c r="B76" s="16"/>
      <c r="C76" s="54" t="s">
        <v>0</v>
      </c>
      <c r="D76" s="154">
        <f>SUM(D75)</f>
        <v>0</v>
      </c>
      <c r="E76" s="154">
        <f aca="true" t="shared" si="8" ref="E76:O76">SUM(E75)</f>
        <v>0</v>
      </c>
      <c r="F76" s="154">
        <f t="shared" si="8"/>
        <v>0</v>
      </c>
      <c r="G76" s="154">
        <f t="shared" si="8"/>
        <v>0</v>
      </c>
      <c r="H76" s="154">
        <f t="shared" si="8"/>
        <v>0</v>
      </c>
      <c r="I76" s="154">
        <f t="shared" si="8"/>
        <v>745.92</v>
      </c>
      <c r="J76" s="67">
        <f t="shared" si="8"/>
        <v>0</v>
      </c>
      <c r="K76" s="67">
        <f t="shared" si="8"/>
        <v>0</v>
      </c>
      <c r="L76" s="67">
        <f t="shared" si="8"/>
        <v>0</v>
      </c>
      <c r="M76" s="67">
        <f t="shared" si="8"/>
        <v>0</v>
      </c>
      <c r="N76" s="67">
        <f t="shared" si="8"/>
        <v>72.52</v>
      </c>
      <c r="O76" s="67">
        <f t="shared" si="8"/>
        <v>0</v>
      </c>
      <c r="P76" s="92"/>
      <c r="Q76" s="81"/>
      <c r="R76" s="76">
        <f>SUM(D76:O76)</f>
        <v>818.4399999999999</v>
      </c>
      <c r="S76" s="82"/>
      <c r="T76" s="82"/>
      <c r="U76" s="18"/>
      <c r="V76" s="82"/>
      <c r="W76" s="18"/>
      <c r="X76" s="82"/>
      <c r="Y76" s="83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1:76" ht="11.25">
      <c r="A77" s="31"/>
      <c r="B77" s="32"/>
      <c r="C77" s="23"/>
      <c r="D77" s="23"/>
      <c r="E77" s="23"/>
      <c r="F77" s="23"/>
      <c r="G77" s="23"/>
      <c r="H77" s="68"/>
      <c r="I77" s="68"/>
      <c r="J77" s="68"/>
      <c r="K77" s="68"/>
      <c r="L77" s="68"/>
      <c r="M77" s="68"/>
      <c r="N77" s="68"/>
      <c r="O77" s="68"/>
      <c r="P77" s="36"/>
      <c r="Q77" s="85"/>
      <c r="R77" s="86"/>
      <c r="S77" s="87"/>
      <c r="T77" s="87"/>
      <c r="U77" s="20"/>
      <c r="V77" s="87"/>
      <c r="W77" s="20"/>
      <c r="X77" s="87"/>
      <c r="Y77" s="8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1:76" ht="11.25">
      <c r="A78" s="16"/>
      <c r="B78" s="16"/>
      <c r="C78" s="192" t="s">
        <v>3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1:25" ht="22.5">
      <c r="A79" s="34" t="s">
        <v>2</v>
      </c>
      <c r="B79" s="34"/>
      <c r="C79" s="44" t="s">
        <v>233</v>
      </c>
      <c r="D79" s="65">
        <v>2582.33</v>
      </c>
      <c r="E79" s="65">
        <v>2582.33</v>
      </c>
      <c r="F79" s="65">
        <v>2582.33</v>
      </c>
      <c r="G79" s="65">
        <v>2582.33</v>
      </c>
      <c r="H79" s="62">
        <v>2582.33</v>
      </c>
      <c r="I79" s="62">
        <v>2582.33</v>
      </c>
      <c r="J79" s="62">
        <v>2582.33</v>
      </c>
      <c r="K79" s="62">
        <v>2582.33</v>
      </c>
      <c r="L79" s="62">
        <v>2582.33</v>
      </c>
      <c r="M79" s="62">
        <v>2582.33</v>
      </c>
      <c r="N79" s="62">
        <v>2582.33</v>
      </c>
      <c r="O79" s="62">
        <v>2582.33</v>
      </c>
      <c r="P79" s="93" t="s">
        <v>35</v>
      </c>
      <c r="Q79" s="94" t="s">
        <v>139</v>
      </c>
      <c r="R79" s="76">
        <f>SUM(D79:O79)</f>
        <v>30987.960000000006</v>
      </c>
      <c r="S79" s="78" t="s">
        <v>43</v>
      </c>
      <c r="T79" s="78" t="s">
        <v>43</v>
      </c>
      <c r="U79" s="121" t="s">
        <v>328</v>
      </c>
      <c r="V79" s="78" t="s">
        <v>76</v>
      </c>
      <c r="W79" s="13" t="s">
        <v>63</v>
      </c>
      <c r="X79" s="156" t="s">
        <v>56</v>
      </c>
      <c r="Y79" s="77" t="s">
        <v>57</v>
      </c>
    </row>
    <row r="80" spans="1:25" ht="11.25">
      <c r="A80" s="30" t="s">
        <v>11</v>
      </c>
      <c r="B80" s="30" t="s">
        <v>12</v>
      </c>
      <c r="C80" s="54" t="s">
        <v>0</v>
      </c>
      <c r="D80" s="63">
        <f>SUM(D79)</f>
        <v>2582.33</v>
      </c>
      <c r="E80" s="63">
        <f aca="true" t="shared" si="9" ref="E80:O80">SUM(E79)</f>
        <v>2582.33</v>
      </c>
      <c r="F80" s="63">
        <f t="shared" si="9"/>
        <v>2582.33</v>
      </c>
      <c r="G80" s="63">
        <f t="shared" si="9"/>
        <v>2582.33</v>
      </c>
      <c r="H80" s="63">
        <f t="shared" si="9"/>
        <v>2582.33</v>
      </c>
      <c r="I80" s="63">
        <f t="shared" si="9"/>
        <v>2582.33</v>
      </c>
      <c r="J80" s="63">
        <f t="shared" si="9"/>
        <v>2582.33</v>
      </c>
      <c r="K80" s="63">
        <f t="shared" si="9"/>
        <v>2582.33</v>
      </c>
      <c r="L80" s="63">
        <f t="shared" si="9"/>
        <v>2582.33</v>
      </c>
      <c r="M80" s="63">
        <f t="shared" si="9"/>
        <v>2582.33</v>
      </c>
      <c r="N80" s="63">
        <f t="shared" si="9"/>
        <v>2582.33</v>
      </c>
      <c r="O80" s="63">
        <f t="shared" si="9"/>
        <v>2582.33</v>
      </c>
      <c r="P80" s="92"/>
      <c r="Q80" s="81"/>
      <c r="R80" s="76">
        <f>SUM(D80:O80)</f>
        <v>30987.960000000006</v>
      </c>
      <c r="S80" s="82"/>
      <c r="T80" s="82"/>
      <c r="U80" s="18"/>
      <c r="V80" s="82"/>
      <c r="W80" s="18"/>
      <c r="X80" s="82"/>
      <c r="Y80" s="83"/>
    </row>
    <row r="81" spans="1:115" s="1" customFormat="1" ht="11.25">
      <c r="A81" s="35"/>
      <c r="B81" s="33"/>
      <c r="C81" s="36"/>
      <c r="D81" s="36"/>
      <c r="E81" s="36"/>
      <c r="F81" s="36"/>
      <c r="G81" s="36"/>
      <c r="H81" s="66"/>
      <c r="I81" s="66"/>
      <c r="J81" s="66"/>
      <c r="K81" s="66"/>
      <c r="L81" s="66"/>
      <c r="M81" s="66"/>
      <c r="N81" s="66"/>
      <c r="O81" s="66"/>
      <c r="P81" s="36"/>
      <c r="Q81" s="36"/>
      <c r="R81" s="36"/>
      <c r="S81" s="36"/>
      <c r="T81" s="36"/>
      <c r="U81" s="20"/>
      <c r="V81" s="20"/>
      <c r="W81" s="36"/>
      <c r="X81" s="36"/>
      <c r="Y81" s="36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</row>
    <row r="82" spans="1:25" ht="11.25">
      <c r="A82" s="16"/>
      <c r="B82" s="16"/>
      <c r="C82" s="192" t="s">
        <v>36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</row>
    <row r="83" spans="1:25" ht="48.75" customHeight="1">
      <c r="A83" s="16"/>
      <c r="B83" s="16"/>
      <c r="C83" s="44" t="s">
        <v>215</v>
      </c>
      <c r="D83" s="129">
        <v>8700</v>
      </c>
      <c r="E83" s="129">
        <v>8850</v>
      </c>
      <c r="F83" s="129">
        <v>8850</v>
      </c>
      <c r="G83" s="129">
        <v>13500</v>
      </c>
      <c r="H83" s="115">
        <v>12600</v>
      </c>
      <c r="I83" s="115">
        <v>13200</v>
      </c>
      <c r="J83" s="115">
        <v>12900</v>
      </c>
      <c r="K83" s="115">
        <v>13350</v>
      </c>
      <c r="L83" s="115">
        <v>13650</v>
      </c>
      <c r="M83" s="115">
        <v>13200</v>
      </c>
      <c r="N83" s="115">
        <v>13200</v>
      </c>
      <c r="O83" s="115">
        <v>8850</v>
      </c>
      <c r="P83" s="79" t="s">
        <v>248</v>
      </c>
      <c r="Q83" s="75" t="s">
        <v>152</v>
      </c>
      <c r="R83" s="76">
        <f>SUM(D83:O83)</f>
        <v>140850</v>
      </c>
      <c r="S83" s="78" t="s">
        <v>45</v>
      </c>
      <c r="T83" s="90" t="s">
        <v>44</v>
      </c>
      <c r="U83" s="121" t="s">
        <v>278</v>
      </c>
      <c r="V83" s="90" t="s">
        <v>76</v>
      </c>
      <c r="W83" s="46" t="s">
        <v>63</v>
      </c>
      <c r="X83" s="156" t="s">
        <v>56</v>
      </c>
      <c r="Y83" s="77" t="s">
        <v>57</v>
      </c>
    </row>
    <row r="84" spans="1:25" ht="22.5">
      <c r="A84" s="15"/>
      <c r="B84" s="15"/>
      <c r="C84" s="44" t="s">
        <v>124</v>
      </c>
      <c r="D84" s="129">
        <v>2800</v>
      </c>
      <c r="E84" s="129">
        <v>2800</v>
      </c>
      <c r="F84" s="129">
        <v>4595.94</v>
      </c>
      <c r="G84" s="129">
        <v>3447.89</v>
      </c>
      <c r="H84" s="151"/>
      <c r="I84" s="151"/>
      <c r="J84" s="151"/>
      <c r="K84" s="151"/>
      <c r="L84" s="151"/>
      <c r="M84" s="151"/>
      <c r="N84" s="151"/>
      <c r="O84" s="151"/>
      <c r="P84" s="79" t="s">
        <v>125</v>
      </c>
      <c r="Q84" s="75" t="s">
        <v>127</v>
      </c>
      <c r="R84" s="76">
        <f>SUM(D84:O84)</f>
        <v>13643.829999999998</v>
      </c>
      <c r="S84" s="78" t="s">
        <v>45</v>
      </c>
      <c r="T84" s="90" t="s">
        <v>126</v>
      </c>
      <c r="U84" s="121" t="s">
        <v>285</v>
      </c>
      <c r="V84" s="90" t="s">
        <v>128</v>
      </c>
      <c r="W84" s="46" t="s">
        <v>63</v>
      </c>
      <c r="X84" s="155" t="s">
        <v>298</v>
      </c>
      <c r="Y84" s="77" t="s">
        <v>57</v>
      </c>
    </row>
    <row r="85" spans="1:163" ht="56.25">
      <c r="A85" s="14"/>
      <c r="B85" s="47"/>
      <c r="C85" s="57" t="s">
        <v>291</v>
      </c>
      <c r="D85" s="65">
        <v>0</v>
      </c>
      <c r="E85" s="65">
        <v>0</v>
      </c>
      <c r="F85" s="65">
        <v>1414</v>
      </c>
      <c r="G85" s="65">
        <v>1153</v>
      </c>
      <c r="H85" s="69">
        <v>1153</v>
      </c>
      <c r="I85" s="69">
        <v>786</v>
      </c>
      <c r="J85" s="72">
        <v>786</v>
      </c>
      <c r="K85" s="72">
        <v>786</v>
      </c>
      <c r="L85" s="72">
        <v>786</v>
      </c>
      <c r="M85" s="72">
        <v>786</v>
      </c>
      <c r="N85" s="72">
        <v>786</v>
      </c>
      <c r="O85" s="72">
        <v>786</v>
      </c>
      <c r="P85" s="91" t="s">
        <v>296</v>
      </c>
      <c r="Q85" s="95" t="s">
        <v>295</v>
      </c>
      <c r="R85" s="76">
        <f>SUM(D85:O85)</f>
        <v>9222</v>
      </c>
      <c r="S85" s="78" t="s">
        <v>45</v>
      </c>
      <c r="T85" s="108" t="s">
        <v>294</v>
      </c>
      <c r="U85" s="108" t="s">
        <v>293</v>
      </c>
      <c r="V85" s="90" t="s">
        <v>76</v>
      </c>
      <c r="W85" s="46" t="s">
        <v>63</v>
      </c>
      <c r="X85" s="156" t="s">
        <v>56</v>
      </c>
      <c r="Y85" s="77" t="s">
        <v>57</v>
      </c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</row>
    <row r="86" spans="1:25" ht="11.25">
      <c r="A86" s="16"/>
      <c r="B86" s="16"/>
      <c r="C86" s="54" t="s">
        <v>0</v>
      </c>
      <c r="D86" s="63">
        <f aca="true" t="shared" si="10" ref="D86:O86">SUM(D83:D85)</f>
        <v>11500</v>
      </c>
      <c r="E86" s="63">
        <f t="shared" si="10"/>
        <v>11650</v>
      </c>
      <c r="F86" s="63">
        <f t="shared" si="10"/>
        <v>14859.939999999999</v>
      </c>
      <c r="G86" s="63">
        <f t="shared" si="10"/>
        <v>18100.89</v>
      </c>
      <c r="H86" s="63">
        <f t="shared" si="10"/>
        <v>13753</v>
      </c>
      <c r="I86" s="63">
        <f t="shared" si="10"/>
        <v>13986</v>
      </c>
      <c r="J86" s="63">
        <f t="shared" si="10"/>
        <v>13686</v>
      </c>
      <c r="K86" s="63">
        <f t="shared" si="10"/>
        <v>14136</v>
      </c>
      <c r="L86" s="63">
        <f t="shared" si="10"/>
        <v>14436</v>
      </c>
      <c r="M86" s="63">
        <f t="shared" si="10"/>
        <v>13986</v>
      </c>
      <c r="N86" s="63">
        <f t="shared" si="10"/>
        <v>13986</v>
      </c>
      <c r="O86" s="63">
        <f t="shared" si="10"/>
        <v>9636</v>
      </c>
      <c r="P86" s="63">
        <f>SUM(P83:P84)</f>
        <v>0</v>
      </c>
      <c r="Q86" s="63">
        <f>SUM(Q83:Q84)</f>
        <v>0</v>
      </c>
      <c r="R86" s="76">
        <f>SUM(R83:R85)</f>
        <v>163715.83</v>
      </c>
      <c r="S86" s="82"/>
      <c r="T86" s="82"/>
      <c r="U86" s="18"/>
      <c r="V86" s="82"/>
      <c r="W86" s="18"/>
      <c r="X86" s="82"/>
      <c r="Y86" s="83"/>
    </row>
    <row r="87" spans="1:25" s="25" customFormat="1" ht="11.25">
      <c r="A87" s="24"/>
      <c r="C87" s="26"/>
      <c r="D87" s="26"/>
      <c r="E87" s="26"/>
      <c r="F87" s="26"/>
      <c r="G87" s="26"/>
      <c r="H87" s="66"/>
      <c r="I87" s="66"/>
      <c r="J87" s="66"/>
      <c r="K87" s="66"/>
      <c r="L87" s="66"/>
      <c r="M87" s="66"/>
      <c r="N87" s="66"/>
      <c r="O87" s="66"/>
      <c r="P87" s="26"/>
      <c r="Q87" s="26"/>
      <c r="R87" s="26"/>
      <c r="S87" s="26"/>
      <c r="T87" s="26"/>
      <c r="U87" s="109"/>
      <c r="V87" s="109"/>
      <c r="W87" s="26"/>
      <c r="X87" s="26"/>
      <c r="Y87" s="26"/>
    </row>
    <row r="88" spans="1:25" ht="11.25">
      <c r="A88" s="16"/>
      <c r="B88" s="16"/>
      <c r="C88" s="192" t="s">
        <v>30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</row>
    <row r="89" spans="1:25" ht="33.75">
      <c r="A89" s="16"/>
      <c r="B89" s="16"/>
      <c r="C89" s="44" t="s">
        <v>234</v>
      </c>
      <c r="D89" s="65">
        <v>3950.83</v>
      </c>
      <c r="E89" s="65">
        <v>4611.48</v>
      </c>
      <c r="F89" s="65">
        <v>3800.2</v>
      </c>
      <c r="G89" s="65">
        <v>4392.82</v>
      </c>
      <c r="H89" s="62">
        <v>7915.64</v>
      </c>
      <c r="I89" s="62">
        <v>6491.54</v>
      </c>
      <c r="J89" s="62">
        <v>8192.08</v>
      </c>
      <c r="K89" s="62">
        <v>7446.64</v>
      </c>
      <c r="L89" s="62">
        <v>6771.08</v>
      </c>
      <c r="M89" s="62">
        <v>8417.26</v>
      </c>
      <c r="N89" s="62">
        <v>7500.99</v>
      </c>
      <c r="O89" s="115">
        <v>7803.83</v>
      </c>
      <c r="P89" s="126" t="s">
        <v>172</v>
      </c>
      <c r="Q89" s="114" t="s">
        <v>173</v>
      </c>
      <c r="R89" s="76">
        <f>SUM(D89:O89)</f>
        <v>77294.39</v>
      </c>
      <c r="S89" s="78" t="s">
        <v>46</v>
      </c>
      <c r="T89" s="78" t="s">
        <v>46</v>
      </c>
      <c r="U89" s="121" t="s">
        <v>175</v>
      </c>
      <c r="V89" s="108" t="s">
        <v>174</v>
      </c>
      <c r="W89" s="125" t="s">
        <v>63</v>
      </c>
      <c r="X89" s="159" t="s">
        <v>56</v>
      </c>
      <c r="Y89" s="77" t="s">
        <v>57</v>
      </c>
    </row>
    <row r="90" spans="1:25" ht="11.25">
      <c r="A90" s="16"/>
      <c r="B90" s="16"/>
      <c r="C90" s="54" t="s">
        <v>0</v>
      </c>
      <c r="D90" s="63">
        <f aca="true" t="shared" si="11" ref="D90:O90">SUM(D89)</f>
        <v>3950.83</v>
      </c>
      <c r="E90" s="63">
        <f t="shared" si="11"/>
        <v>4611.48</v>
      </c>
      <c r="F90" s="63">
        <f t="shared" si="11"/>
        <v>3800.2</v>
      </c>
      <c r="G90" s="63">
        <f t="shared" si="11"/>
        <v>4392.82</v>
      </c>
      <c r="H90" s="63">
        <f t="shared" si="11"/>
        <v>7915.64</v>
      </c>
      <c r="I90" s="63">
        <f t="shared" si="11"/>
        <v>6491.54</v>
      </c>
      <c r="J90" s="63">
        <f t="shared" si="11"/>
        <v>8192.08</v>
      </c>
      <c r="K90" s="63">
        <f t="shared" si="11"/>
        <v>7446.64</v>
      </c>
      <c r="L90" s="63">
        <f t="shared" si="11"/>
        <v>6771.08</v>
      </c>
      <c r="M90" s="63">
        <f t="shared" si="11"/>
        <v>8417.26</v>
      </c>
      <c r="N90" s="63">
        <f t="shared" si="11"/>
        <v>7500.99</v>
      </c>
      <c r="O90" s="63">
        <f t="shared" si="11"/>
        <v>7803.83</v>
      </c>
      <c r="P90" s="92"/>
      <c r="Q90" s="81"/>
      <c r="R90" s="76">
        <f>SUM(D90:O90)</f>
        <v>77294.39</v>
      </c>
      <c r="S90" s="82"/>
      <c r="T90" s="82"/>
      <c r="U90" s="18"/>
      <c r="V90" s="82"/>
      <c r="W90" s="18"/>
      <c r="X90" s="82"/>
      <c r="Y90" s="83"/>
    </row>
    <row r="91" spans="1:163" s="15" customFormat="1" ht="11.25">
      <c r="A91" s="24"/>
      <c r="B91" s="25"/>
      <c r="C91" s="26"/>
      <c r="D91" s="26"/>
      <c r="E91" s="26"/>
      <c r="F91" s="26"/>
      <c r="G91" s="26"/>
      <c r="H91" s="66"/>
      <c r="I91" s="66"/>
      <c r="J91" s="66"/>
      <c r="K91" s="66"/>
      <c r="L91" s="66"/>
      <c r="M91" s="66"/>
      <c r="N91" s="66"/>
      <c r="O91" s="66"/>
      <c r="P91" s="26"/>
      <c r="Q91" s="26"/>
      <c r="R91" s="26"/>
      <c r="S91" s="26"/>
      <c r="T91" s="26"/>
      <c r="U91" s="109"/>
      <c r="V91" s="109"/>
      <c r="W91" s="26"/>
      <c r="X91" s="26"/>
      <c r="Y91" s="26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</row>
    <row r="92" spans="1:163" ht="11.25">
      <c r="A92" s="16"/>
      <c r="B92" s="16"/>
      <c r="C92" s="200" t="s">
        <v>34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</row>
    <row r="93" spans="1:163" ht="22.5">
      <c r="A93" s="37"/>
      <c r="B93" s="37"/>
      <c r="C93" s="126" t="s">
        <v>254</v>
      </c>
      <c r="D93" s="129">
        <v>4835.74</v>
      </c>
      <c r="E93" s="129">
        <v>3926.8</v>
      </c>
      <c r="F93" s="129">
        <v>6496.5</v>
      </c>
      <c r="G93" s="129">
        <v>4075.64</v>
      </c>
      <c r="H93" s="116">
        <v>6021.84</v>
      </c>
      <c r="I93" s="116">
        <v>6051.82</v>
      </c>
      <c r="J93" s="116">
        <v>6392.86</v>
      </c>
      <c r="K93" s="116">
        <v>6539.24</v>
      </c>
      <c r="L93" s="116">
        <v>5954.74</v>
      </c>
      <c r="M93" s="116">
        <v>4935.2</v>
      </c>
      <c r="N93" s="116">
        <v>4764.8</v>
      </c>
      <c r="O93" s="116">
        <v>4108.555</v>
      </c>
      <c r="P93" s="79" t="s">
        <v>29</v>
      </c>
      <c r="Q93" s="130" t="s">
        <v>203</v>
      </c>
      <c r="R93" s="76">
        <f>SUM(D93:O93)</f>
        <v>64103.73499999999</v>
      </c>
      <c r="S93" s="78" t="s">
        <v>45</v>
      </c>
      <c r="T93" s="108" t="s">
        <v>44</v>
      </c>
      <c r="U93" s="125" t="s">
        <v>320</v>
      </c>
      <c r="V93" s="108" t="s">
        <v>76</v>
      </c>
      <c r="W93" s="125" t="s">
        <v>63</v>
      </c>
      <c r="X93" s="159" t="s">
        <v>56</v>
      </c>
      <c r="Y93" s="160" t="s">
        <v>57</v>
      </c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</row>
    <row r="94" spans="1:163" ht="11.25">
      <c r="A94" s="37" t="s">
        <v>19</v>
      </c>
      <c r="B94" s="37"/>
      <c r="C94" s="55" t="s">
        <v>0</v>
      </c>
      <c r="D94" s="70">
        <f aca="true" t="shared" si="12" ref="D94:O94">SUM(D93:D93)</f>
        <v>4835.74</v>
      </c>
      <c r="E94" s="70">
        <f t="shared" si="12"/>
        <v>3926.8</v>
      </c>
      <c r="F94" s="70">
        <f t="shared" si="12"/>
        <v>6496.5</v>
      </c>
      <c r="G94" s="70">
        <f t="shared" si="12"/>
        <v>4075.64</v>
      </c>
      <c r="H94" s="70">
        <f t="shared" si="12"/>
        <v>6021.84</v>
      </c>
      <c r="I94" s="70">
        <f t="shared" si="12"/>
        <v>6051.82</v>
      </c>
      <c r="J94" s="70">
        <f t="shared" si="12"/>
        <v>6392.86</v>
      </c>
      <c r="K94" s="70">
        <f t="shared" si="12"/>
        <v>6539.24</v>
      </c>
      <c r="L94" s="70">
        <f t="shared" si="12"/>
        <v>5954.74</v>
      </c>
      <c r="M94" s="70">
        <f t="shared" si="12"/>
        <v>4935.2</v>
      </c>
      <c r="N94" s="70">
        <f t="shared" si="12"/>
        <v>4764.8</v>
      </c>
      <c r="O94" s="70">
        <f t="shared" si="12"/>
        <v>4108.555</v>
      </c>
      <c r="P94" s="92"/>
      <c r="Q94" s="97"/>
      <c r="R94" s="76">
        <f>SUM(D94:O94)</f>
        <v>64103.73499999999</v>
      </c>
      <c r="S94" s="82"/>
      <c r="T94" s="82"/>
      <c r="U94" s="18"/>
      <c r="V94" s="82"/>
      <c r="W94" s="18"/>
      <c r="X94" s="82"/>
      <c r="Y94" s="83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</row>
    <row r="95" spans="1:163" s="41" customFormat="1" ht="11.25">
      <c r="A95" s="38"/>
      <c r="B95" s="39"/>
      <c r="C95" s="56"/>
      <c r="D95" s="56"/>
      <c r="E95" s="56"/>
      <c r="F95" s="56"/>
      <c r="G95" s="56"/>
      <c r="H95" s="71"/>
      <c r="I95" s="71"/>
      <c r="J95" s="71"/>
      <c r="K95" s="71"/>
      <c r="L95" s="71"/>
      <c r="M95" s="71"/>
      <c r="N95" s="71"/>
      <c r="O95" s="71"/>
      <c r="P95" s="56"/>
      <c r="Q95" s="56"/>
      <c r="R95" s="56"/>
      <c r="S95" s="56"/>
      <c r="T95" s="56"/>
      <c r="U95" s="110"/>
      <c r="V95" s="110"/>
      <c r="W95" s="40"/>
      <c r="X95" s="56"/>
      <c r="Y95" s="56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</row>
    <row r="96" spans="1:163" ht="11.25">
      <c r="A96" s="16"/>
      <c r="B96" s="42"/>
      <c r="C96" s="200" t="s">
        <v>171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11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</row>
    <row r="97" spans="1:163" ht="33.75">
      <c r="A97" s="37"/>
      <c r="B97" s="37"/>
      <c r="C97" s="57" t="s">
        <v>157</v>
      </c>
      <c r="D97" s="127">
        <v>170</v>
      </c>
      <c r="E97" s="127">
        <v>170</v>
      </c>
      <c r="F97" s="127">
        <v>170</v>
      </c>
      <c r="G97" s="179"/>
      <c r="H97" s="180"/>
      <c r="I97" s="180"/>
      <c r="J97" s="181"/>
      <c r="K97" s="181"/>
      <c r="L97" s="161"/>
      <c r="M97" s="161"/>
      <c r="N97" s="180"/>
      <c r="O97" s="161"/>
      <c r="P97" s="91" t="s">
        <v>158</v>
      </c>
      <c r="Q97" s="95" t="s">
        <v>155</v>
      </c>
      <c r="R97" s="98">
        <f>SUM(D97:O97)</f>
        <v>510</v>
      </c>
      <c r="S97" s="108" t="s">
        <v>156</v>
      </c>
      <c r="T97" s="108" t="s">
        <v>156</v>
      </c>
      <c r="U97" s="113" t="s">
        <v>256</v>
      </c>
      <c r="V97" s="90" t="s">
        <v>57</v>
      </c>
      <c r="W97" s="46" t="s">
        <v>63</v>
      </c>
      <c r="X97" s="158" t="s">
        <v>253</v>
      </c>
      <c r="Y97" s="99" t="s">
        <v>57</v>
      </c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</row>
    <row r="98" spans="1:163" ht="33.75">
      <c r="A98" s="37"/>
      <c r="B98" s="37"/>
      <c r="C98" s="57" t="s">
        <v>324</v>
      </c>
      <c r="D98" s="65">
        <v>0</v>
      </c>
      <c r="E98" s="65">
        <v>0</v>
      </c>
      <c r="F98" s="65">
        <v>0</v>
      </c>
      <c r="G98" s="129">
        <v>0</v>
      </c>
      <c r="H98" s="182">
        <v>400</v>
      </c>
      <c r="I98" s="182">
        <v>400</v>
      </c>
      <c r="J98" s="183">
        <v>400</v>
      </c>
      <c r="K98" s="183">
        <v>400</v>
      </c>
      <c r="L98" s="116">
        <v>400</v>
      </c>
      <c r="M98" s="116">
        <v>400</v>
      </c>
      <c r="N98" s="116">
        <v>400</v>
      </c>
      <c r="O98" s="116">
        <v>400</v>
      </c>
      <c r="P98" s="91" t="s">
        <v>158</v>
      </c>
      <c r="Q98" s="95" t="s">
        <v>325</v>
      </c>
      <c r="R98" s="98">
        <f>SUM(D98:O98)</f>
        <v>3200</v>
      </c>
      <c r="S98" s="108" t="s">
        <v>156</v>
      </c>
      <c r="T98" s="108" t="s">
        <v>156</v>
      </c>
      <c r="U98" s="113" t="s">
        <v>326</v>
      </c>
      <c r="V98" s="90" t="s">
        <v>57</v>
      </c>
      <c r="W98" s="46" t="s">
        <v>63</v>
      </c>
      <c r="X98" s="157" t="s">
        <v>56</v>
      </c>
      <c r="Y98" s="99" t="s">
        <v>57</v>
      </c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</row>
    <row r="99" spans="1:163" ht="11.25">
      <c r="A99" s="15"/>
      <c r="B99" s="43"/>
      <c r="C99" s="58"/>
      <c r="D99" s="184">
        <f>SUM(D97+D98)</f>
        <v>170</v>
      </c>
      <c r="E99" s="184">
        <f aca="true" t="shared" si="13" ref="E99:O99">SUM(E97+E98)</f>
        <v>170</v>
      </c>
      <c r="F99" s="184">
        <f t="shared" si="13"/>
        <v>170</v>
      </c>
      <c r="G99" s="184">
        <f t="shared" si="13"/>
        <v>0</v>
      </c>
      <c r="H99" s="184">
        <f t="shared" si="13"/>
        <v>400</v>
      </c>
      <c r="I99" s="184">
        <f t="shared" si="13"/>
        <v>400</v>
      </c>
      <c r="J99" s="184">
        <f t="shared" si="13"/>
        <v>400</v>
      </c>
      <c r="K99" s="184">
        <f t="shared" si="13"/>
        <v>400</v>
      </c>
      <c r="L99" s="184">
        <f t="shared" si="13"/>
        <v>400</v>
      </c>
      <c r="M99" s="184">
        <f t="shared" si="13"/>
        <v>400</v>
      </c>
      <c r="N99" s="184">
        <f t="shared" si="13"/>
        <v>400</v>
      </c>
      <c r="O99" s="184">
        <f t="shared" si="13"/>
        <v>400</v>
      </c>
      <c r="P99" s="70">
        <f>SUM(P97:P98)</f>
        <v>0</v>
      </c>
      <c r="Q99" s="92"/>
      <c r="R99" s="98">
        <f>SUM(D99:O99)</f>
        <v>3710</v>
      </c>
      <c r="S99" s="82"/>
      <c r="T99" s="82"/>
      <c r="U99" s="18"/>
      <c r="V99" s="82"/>
      <c r="W99" s="18"/>
      <c r="X99" s="82"/>
      <c r="Y99" s="83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</row>
    <row r="100" spans="1:163" s="15" customFormat="1" ht="11.25">
      <c r="A100" s="24"/>
      <c r="B100" s="25"/>
      <c r="C100" s="26"/>
      <c r="D100" s="26"/>
      <c r="E100" s="26"/>
      <c r="F100" s="26"/>
      <c r="G100" s="26"/>
      <c r="H100" s="66"/>
      <c r="I100" s="66"/>
      <c r="J100" s="66"/>
      <c r="K100" s="66"/>
      <c r="L100" s="66"/>
      <c r="M100" s="66"/>
      <c r="N100" s="66"/>
      <c r="O100" s="66"/>
      <c r="P100" s="26"/>
      <c r="Q100" s="26"/>
      <c r="R100" s="26"/>
      <c r="S100" s="26"/>
      <c r="T100" s="26"/>
      <c r="U100" s="109"/>
      <c r="V100" s="109"/>
      <c r="W100" s="26"/>
      <c r="X100" s="26"/>
      <c r="Y100" s="26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</row>
    <row r="101" spans="1:163" ht="11.25">
      <c r="A101" s="16"/>
      <c r="B101" s="42"/>
      <c r="C101" s="200" t="s">
        <v>84</v>
      </c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</row>
    <row r="102" spans="1:163" ht="45">
      <c r="A102" s="16"/>
      <c r="B102" s="42"/>
      <c r="C102" s="44" t="s">
        <v>237</v>
      </c>
      <c r="D102" s="65">
        <v>916.6</v>
      </c>
      <c r="E102" s="150"/>
      <c r="F102" s="150"/>
      <c r="G102" s="150"/>
      <c r="H102" s="161"/>
      <c r="I102" s="161"/>
      <c r="J102" s="161"/>
      <c r="K102" s="161"/>
      <c r="L102" s="161"/>
      <c r="M102" s="161"/>
      <c r="N102" s="161"/>
      <c r="O102" s="161"/>
      <c r="P102" s="79" t="s">
        <v>90</v>
      </c>
      <c r="Q102" s="96" t="s">
        <v>91</v>
      </c>
      <c r="R102" s="76">
        <f>SUM(D102:O102)</f>
        <v>916.6</v>
      </c>
      <c r="S102" s="90" t="s">
        <v>42</v>
      </c>
      <c r="T102" s="90" t="s">
        <v>51</v>
      </c>
      <c r="U102" s="125" t="s">
        <v>260</v>
      </c>
      <c r="V102" s="78" t="s">
        <v>93</v>
      </c>
      <c r="W102" s="13" t="s">
        <v>63</v>
      </c>
      <c r="X102" s="155" t="s">
        <v>253</v>
      </c>
      <c r="Y102" s="77" t="s">
        <v>57</v>
      </c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</row>
    <row r="103" spans="1:163" ht="11.25">
      <c r="A103" s="37" t="s">
        <v>20</v>
      </c>
      <c r="B103" s="37"/>
      <c r="C103" s="55" t="s">
        <v>0</v>
      </c>
      <c r="D103" s="70">
        <f>SUM(D102)</f>
        <v>916.6</v>
      </c>
      <c r="E103" s="70">
        <f aca="true" t="shared" si="14" ref="E103:O103">SUM(E102)</f>
        <v>0</v>
      </c>
      <c r="F103" s="70">
        <f t="shared" si="14"/>
        <v>0</v>
      </c>
      <c r="G103" s="70">
        <f t="shared" si="14"/>
        <v>0</v>
      </c>
      <c r="H103" s="70">
        <f t="shared" si="14"/>
        <v>0</v>
      </c>
      <c r="I103" s="70">
        <f t="shared" si="14"/>
        <v>0</v>
      </c>
      <c r="J103" s="70">
        <f t="shared" si="14"/>
        <v>0</v>
      </c>
      <c r="K103" s="70">
        <f t="shared" si="14"/>
        <v>0</v>
      </c>
      <c r="L103" s="70">
        <f t="shared" si="14"/>
        <v>0</v>
      </c>
      <c r="M103" s="70">
        <f t="shared" si="14"/>
        <v>0</v>
      </c>
      <c r="N103" s="70">
        <f t="shared" si="14"/>
        <v>0</v>
      </c>
      <c r="O103" s="70">
        <f t="shared" si="14"/>
        <v>0</v>
      </c>
      <c r="P103" s="92"/>
      <c r="Q103" s="97"/>
      <c r="R103" s="76">
        <f>SUM(D103:O103)</f>
        <v>916.6</v>
      </c>
      <c r="S103" s="82"/>
      <c r="T103" s="82"/>
      <c r="U103" s="18"/>
      <c r="V103" s="82"/>
      <c r="W103" s="18"/>
      <c r="X103" s="82"/>
      <c r="Y103" s="83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</row>
    <row r="104" spans="1:163" s="41" customFormat="1" ht="11.25">
      <c r="A104" s="38"/>
      <c r="B104" s="39"/>
      <c r="C104" s="56"/>
      <c r="D104" s="56"/>
      <c r="E104" s="56"/>
      <c r="F104" s="56"/>
      <c r="G104" s="56"/>
      <c r="H104" s="71"/>
      <c r="I104" s="71"/>
      <c r="J104" s="71"/>
      <c r="K104" s="71"/>
      <c r="L104" s="71"/>
      <c r="M104" s="71"/>
      <c r="N104" s="71"/>
      <c r="O104" s="71"/>
      <c r="P104" s="56"/>
      <c r="Q104" s="56"/>
      <c r="R104" s="56"/>
      <c r="S104" s="56"/>
      <c r="T104" s="56"/>
      <c r="U104" s="110"/>
      <c r="V104" s="110"/>
      <c r="W104" s="40"/>
      <c r="X104" s="56"/>
      <c r="Y104" s="56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</row>
    <row r="105" spans="1:163" ht="11.25">
      <c r="A105" s="16"/>
      <c r="B105" s="42"/>
      <c r="C105" s="200" t="s">
        <v>37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</row>
    <row r="106" spans="1:163" ht="22.5">
      <c r="A106" s="14"/>
      <c r="B106" s="47"/>
      <c r="C106" s="57" t="s">
        <v>238</v>
      </c>
      <c r="D106" s="65">
        <v>0</v>
      </c>
      <c r="E106" s="65">
        <v>0</v>
      </c>
      <c r="F106" s="65">
        <v>0</v>
      </c>
      <c r="G106" s="65">
        <v>0</v>
      </c>
      <c r="H106" s="152">
        <v>0</v>
      </c>
      <c r="I106" s="152">
        <v>0</v>
      </c>
      <c r="J106" s="69">
        <v>1255</v>
      </c>
      <c r="K106" s="69">
        <v>3764.97</v>
      </c>
      <c r="L106" s="69">
        <v>3764.97</v>
      </c>
      <c r="M106" s="69" t="s">
        <v>359</v>
      </c>
      <c r="N106" s="69" t="s">
        <v>359</v>
      </c>
      <c r="O106" s="69">
        <v>0</v>
      </c>
      <c r="P106" s="100" t="s">
        <v>103</v>
      </c>
      <c r="Q106" s="95" t="s">
        <v>168</v>
      </c>
      <c r="R106" s="98">
        <f>SUM(D106:O106)</f>
        <v>8784.939999999999</v>
      </c>
      <c r="S106" s="78" t="s">
        <v>42</v>
      </c>
      <c r="T106" s="78" t="s">
        <v>59</v>
      </c>
      <c r="U106" s="46" t="s">
        <v>261</v>
      </c>
      <c r="V106" s="90" t="s">
        <v>104</v>
      </c>
      <c r="W106" s="13" t="s">
        <v>63</v>
      </c>
      <c r="X106" s="156" t="s">
        <v>56</v>
      </c>
      <c r="Y106" s="149" t="s">
        <v>337</v>
      </c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</row>
    <row r="107" spans="1:163" ht="11.25">
      <c r="A107" s="14"/>
      <c r="B107" s="47"/>
      <c r="C107" s="58"/>
      <c r="D107" s="70">
        <f>SUM(D106)</f>
        <v>0</v>
      </c>
      <c r="E107" s="70">
        <f aca="true" t="shared" si="15" ref="E107:O107">SUM(E106)</f>
        <v>0</v>
      </c>
      <c r="F107" s="70">
        <f t="shared" si="15"/>
        <v>0</v>
      </c>
      <c r="G107" s="70">
        <f t="shared" si="15"/>
        <v>0</v>
      </c>
      <c r="H107" s="70">
        <f t="shared" si="15"/>
        <v>0</v>
      </c>
      <c r="I107" s="70">
        <f t="shared" si="15"/>
        <v>0</v>
      </c>
      <c r="J107" s="70">
        <f t="shared" si="15"/>
        <v>1255</v>
      </c>
      <c r="K107" s="70">
        <f t="shared" si="15"/>
        <v>3764.97</v>
      </c>
      <c r="L107" s="70">
        <f t="shared" si="15"/>
        <v>3764.97</v>
      </c>
      <c r="M107" s="70">
        <f t="shared" si="15"/>
        <v>0</v>
      </c>
      <c r="N107" s="70">
        <f t="shared" si="15"/>
        <v>0</v>
      </c>
      <c r="O107" s="70">
        <f t="shared" si="15"/>
        <v>0</v>
      </c>
      <c r="P107" s="101"/>
      <c r="Q107" s="92"/>
      <c r="R107" s="98">
        <f>SUM(D107:O107)</f>
        <v>8784.939999999999</v>
      </c>
      <c r="S107" s="82"/>
      <c r="T107" s="82"/>
      <c r="U107" s="18"/>
      <c r="V107" s="82"/>
      <c r="W107" s="18"/>
      <c r="X107" s="82"/>
      <c r="Y107" s="83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</row>
    <row r="108" spans="1:163" s="15" customFormat="1" ht="11.25">
      <c r="A108" s="24"/>
      <c r="B108" s="25"/>
      <c r="C108" s="26"/>
      <c r="D108" s="26"/>
      <c r="E108" s="26"/>
      <c r="F108" s="26"/>
      <c r="G108" s="26"/>
      <c r="H108" s="66"/>
      <c r="I108" s="66"/>
      <c r="J108" s="66"/>
      <c r="K108" s="66"/>
      <c r="L108" s="66"/>
      <c r="M108" s="66"/>
      <c r="N108" s="66"/>
      <c r="O108" s="66"/>
      <c r="P108" s="26"/>
      <c r="Q108" s="26"/>
      <c r="R108" s="26"/>
      <c r="S108" s="26"/>
      <c r="T108" s="26"/>
      <c r="U108" s="109"/>
      <c r="V108" s="109"/>
      <c r="W108" s="26"/>
      <c r="X108" s="26"/>
      <c r="Y108" s="26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</row>
    <row r="109" spans="1:163" ht="11.25">
      <c r="A109" s="16"/>
      <c r="B109" s="42"/>
      <c r="C109" s="200" t="s">
        <v>83</v>
      </c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</row>
    <row r="110" spans="1:163" ht="45">
      <c r="A110" s="16"/>
      <c r="B110" s="42"/>
      <c r="C110" s="44" t="s">
        <v>237</v>
      </c>
      <c r="D110" s="65">
        <v>683.3</v>
      </c>
      <c r="E110" s="150"/>
      <c r="F110" s="150"/>
      <c r="G110" s="150"/>
      <c r="H110" s="161"/>
      <c r="I110" s="161"/>
      <c r="J110" s="161"/>
      <c r="K110" s="161"/>
      <c r="L110" s="161"/>
      <c r="M110" s="161"/>
      <c r="N110" s="161"/>
      <c r="O110" s="161"/>
      <c r="P110" s="79" t="s">
        <v>90</v>
      </c>
      <c r="Q110" s="96" t="s">
        <v>91</v>
      </c>
      <c r="R110" s="76">
        <f>SUM(D110:O110)</f>
        <v>683.3</v>
      </c>
      <c r="S110" s="78" t="s">
        <v>42</v>
      </c>
      <c r="T110" s="78" t="s">
        <v>92</v>
      </c>
      <c r="U110" s="125" t="s">
        <v>260</v>
      </c>
      <c r="V110" s="78" t="s">
        <v>93</v>
      </c>
      <c r="W110" s="13" t="s">
        <v>63</v>
      </c>
      <c r="X110" s="155" t="s">
        <v>298</v>
      </c>
      <c r="Y110" s="77" t="s">
        <v>57</v>
      </c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</row>
    <row r="111" spans="1:163" ht="11.25">
      <c r="A111" s="48"/>
      <c r="B111" s="49"/>
      <c r="C111" s="55" t="s">
        <v>0</v>
      </c>
      <c r="D111" s="70">
        <f>SUM(D110)</f>
        <v>683.3</v>
      </c>
      <c r="E111" s="70">
        <f aca="true" t="shared" si="16" ref="E111:O111">SUM(E110)</f>
        <v>0</v>
      </c>
      <c r="F111" s="70">
        <f t="shared" si="16"/>
        <v>0</v>
      </c>
      <c r="G111" s="70">
        <f t="shared" si="16"/>
        <v>0</v>
      </c>
      <c r="H111" s="70">
        <f t="shared" si="16"/>
        <v>0</v>
      </c>
      <c r="I111" s="70">
        <f t="shared" si="16"/>
        <v>0</v>
      </c>
      <c r="J111" s="70">
        <f t="shared" si="16"/>
        <v>0</v>
      </c>
      <c r="K111" s="70">
        <f t="shared" si="16"/>
        <v>0</v>
      </c>
      <c r="L111" s="70">
        <f t="shared" si="16"/>
        <v>0</v>
      </c>
      <c r="M111" s="70">
        <f t="shared" si="16"/>
        <v>0</v>
      </c>
      <c r="N111" s="70">
        <f t="shared" si="16"/>
        <v>0</v>
      </c>
      <c r="O111" s="70">
        <f t="shared" si="16"/>
        <v>0</v>
      </c>
      <c r="P111" s="92"/>
      <c r="Q111" s="97"/>
      <c r="R111" s="76">
        <f>SUM(R110)</f>
        <v>683.3</v>
      </c>
      <c r="S111" s="82"/>
      <c r="T111" s="82"/>
      <c r="U111" s="18"/>
      <c r="V111" s="82"/>
      <c r="W111" s="18"/>
      <c r="X111" s="82"/>
      <c r="Y111" s="8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</row>
    <row r="112" spans="1:163" s="15" customFormat="1" ht="11.25">
      <c r="A112" s="24"/>
      <c r="B112" s="25"/>
      <c r="C112" s="26"/>
      <c r="D112" s="26"/>
      <c r="E112" s="26"/>
      <c r="F112" s="26"/>
      <c r="G112" s="26"/>
      <c r="H112" s="66"/>
      <c r="I112" s="66"/>
      <c r="J112" s="66"/>
      <c r="K112" s="66"/>
      <c r="L112" s="66"/>
      <c r="M112" s="66"/>
      <c r="N112" s="66"/>
      <c r="O112" s="66"/>
      <c r="P112" s="26"/>
      <c r="Q112" s="26"/>
      <c r="R112" s="26"/>
      <c r="S112" s="26"/>
      <c r="T112" s="26"/>
      <c r="U112" s="109"/>
      <c r="V112" s="109"/>
      <c r="W112" s="26"/>
      <c r="X112" s="26"/>
      <c r="Y112" s="26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</row>
    <row r="113" spans="1:163" ht="11.25">
      <c r="A113" s="14"/>
      <c r="B113" s="47"/>
      <c r="C113" s="200" t="s">
        <v>38</v>
      </c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</row>
    <row r="114" spans="1:163" ht="22.5">
      <c r="A114" s="14"/>
      <c r="B114" s="47"/>
      <c r="C114" s="57" t="s">
        <v>97</v>
      </c>
      <c r="D114" s="65">
        <v>2160</v>
      </c>
      <c r="E114" s="65">
        <v>1770</v>
      </c>
      <c r="F114" s="65">
        <v>2170</v>
      </c>
      <c r="G114" s="65">
        <v>2520</v>
      </c>
      <c r="H114" s="69">
        <v>2554</v>
      </c>
      <c r="I114" s="69">
        <v>2350</v>
      </c>
      <c r="J114" s="72">
        <v>4390</v>
      </c>
      <c r="K114" s="72">
        <v>2120</v>
      </c>
      <c r="L114" s="69">
        <v>2010</v>
      </c>
      <c r="M114" s="72">
        <v>1420</v>
      </c>
      <c r="N114" s="72">
        <v>2100</v>
      </c>
      <c r="O114" s="72">
        <f>1020+420</f>
        <v>1440</v>
      </c>
      <c r="P114" s="91" t="s">
        <v>58</v>
      </c>
      <c r="Q114" s="95" t="s">
        <v>98</v>
      </c>
      <c r="R114" s="101">
        <f>SUM(D114:O114)</f>
        <v>27004</v>
      </c>
      <c r="S114" s="78" t="s">
        <v>38</v>
      </c>
      <c r="T114" s="78" t="s">
        <v>38</v>
      </c>
      <c r="U114" s="125" t="s">
        <v>279</v>
      </c>
      <c r="V114" s="78" t="s">
        <v>76</v>
      </c>
      <c r="W114" s="13" t="s">
        <v>64</v>
      </c>
      <c r="X114" s="156" t="s">
        <v>56</v>
      </c>
      <c r="Y114" s="149" t="s">
        <v>57</v>
      </c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</row>
    <row r="115" spans="1:163" ht="11.25">
      <c r="A115" s="14"/>
      <c r="B115" s="47"/>
      <c r="C115" s="58"/>
      <c r="D115" s="70">
        <f aca="true" t="shared" si="17" ref="D115:O115">SUM(D114:D114)</f>
        <v>2160</v>
      </c>
      <c r="E115" s="70">
        <f t="shared" si="17"/>
        <v>1770</v>
      </c>
      <c r="F115" s="70">
        <f t="shared" si="17"/>
        <v>2170</v>
      </c>
      <c r="G115" s="70">
        <f t="shared" si="17"/>
        <v>2520</v>
      </c>
      <c r="H115" s="70">
        <f t="shared" si="17"/>
        <v>2554</v>
      </c>
      <c r="I115" s="70">
        <f t="shared" si="17"/>
        <v>2350</v>
      </c>
      <c r="J115" s="70">
        <f t="shared" si="17"/>
        <v>4390</v>
      </c>
      <c r="K115" s="70">
        <f t="shared" si="17"/>
        <v>2120</v>
      </c>
      <c r="L115" s="70">
        <f t="shared" si="17"/>
        <v>2010</v>
      </c>
      <c r="M115" s="70">
        <f t="shared" si="17"/>
        <v>1420</v>
      </c>
      <c r="N115" s="70">
        <f t="shared" si="17"/>
        <v>2100</v>
      </c>
      <c r="O115" s="70">
        <f t="shared" si="17"/>
        <v>1440</v>
      </c>
      <c r="P115" s="101"/>
      <c r="Q115" s="92"/>
      <c r="R115" s="98">
        <f>SUM(R114:R114)</f>
        <v>27004</v>
      </c>
      <c r="S115" s="82"/>
      <c r="T115" s="82"/>
      <c r="U115" s="18"/>
      <c r="V115" s="82"/>
      <c r="W115" s="18"/>
      <c r="X115" s="82"/>
      <c r="Y115" s="83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</row>
    <row r="116" spans="1:163" s="15" customFormat="1" ht="11.25">
      <c r="A116" s="24"/>
      <c r="B116" s="25"/>
      <c r="C116" s="26"/>
      <c r="D116" s="26"/>
      <c r="E116" s="26"/>
      <c r="F116" s="26"/>
      <c r="G116" s="26"/>
      <c r="H116" s="66"/>
      <c r="I116" s="66"/>
      <c r="J116" s="66"/>
      <c r="K116" s="66"/>
      <c r="L116" s="66"/>
      <c r="M116" s="66"/>
      <c r="N116" s="66"/>
      <c r="O116" s="66"/>
      <c r="P116" s="26"/>
      <c r="Q116" s="26"/>
      <c r="R116" s="26"/>
      <c r="S116" s="26"/>
      <c r="T116" s="26"/>
      <c r="U116" s="109"/>
      <c r="V116" s="109"/>
      <c r="W116" s="26"/>
      <c r="X116" s="26"/>
      <c r="Y116" s="26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</row>
    <row r="117" spans="1:163" ht="11.25">
      <c r="A117" s="14"/>
      <c r="B117" s="47"/>
      <c r="C117" s="196" t="s">
        <v>204</v>
      </c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</row>
    <row r="118" spans="1:163" ht="22.5">
      <c r="A118" s="14"/>
      <c r="B118" s="47"/>
      <c r="C118" s="57" t="s">
        <v>197</v>
      </c>
      <c r="D118" s="65">
        <v>1500</v>
      </c>
      <c r="E118" s="65">
        <v>1500</v>
      </c>
      <c r="F118" s="65">
        <v>1500</v>
      </c>
      <c r="G118" s="65">
        <v>1500</v>
      </c>
      <c r="H118" s="69">
        <v>1500</v>
      </c>
      <c r="I118" s="69">
        <v>1500</v>
      </c>
      <c r="J118" s="72">
        <v>1500</v>
      </c>
      <c r="K118" s="72">
        <v>1500</v>
      </c>
      <c r="L118" s="72">
        <v>1500</v>
      </c>
      <c r="M118" s="72">
        <v>1500</v>
      </c>
      <c r="N118" s="72">
        <v>1500</v>
      </c>
      <c r="O118" s="72">
        <v>1500</v>
      </c>
      <c r="P118" s="91" t="s">
        <v>198</v>
      </c>
      <c r="Q118" s="95" t="s">
        <v>199</v>
      </c>
      <c r="R118" s="98">
        <f>SUM(D118:O118)</f>
        <v>18000</v>
      </c>
      <c r="S118" s="78" t="s">
        <v>38</v>
      </c>
      <c r="T118" s="78" t="s">
        <v>200</v>
      </c>
      <c r="U118" s="125" t="s">
        <v>321</v>
      </c>
      <c r="V118" s="78" t="s">
        <v>201</v>
      </c>
      <c r="W118" s="13" t="s">
        <v>63</v>
      </c>
      <c r="X118" s="156" t="s">
        <v>56</v>
      </c>
      <c r="Y118" s="149" t="s">
        <v>338</v>
      </c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</row>
    <row r="119" spans="1:163" ht="11.25">
      <c r="A119" s="14"/>
      <c r="B119" s="47"/>
      <c r="C119" s="58"/>
      <c r="D119" s="70">
        <f>SUM(D118)</f>
        <v>1500</v>
      </c>
      <c r="E119" s="70">
        <f aca="true" t="shared" si="18" ref="E119:O119">SUM(E118)</f>
        <v>1500</v>
      </c>
      <c r="F119" s="70">
        <f>SUM(F118)</f>
        <v>1500</v>
      </c>
      <c r="G119" s="70">
        <f t="shared" si="18"/>
        <v>1500</v>
      </c>
      <c r="H119" s="70">
        <f t="shared" si="18"/>
        <v>1500</v>
      </c>
      <c r="I119" s="70">
        <f t="shared" si="18"/>
        <v>1500</v>
      </c>
      <c r="J119" s="70">
        <f t="shared" si="18"/>
        <v>1500</v>
      </c>
      <c r="K119" s="70">
        <f t="shared" si="18"/>
        <v>1500</v>
      </c>
      <c r="L119" s="70">
        <f t="shared" si="18"/>
        <v>1500</v>
      </c>
      <c r="M119" s="70">
        <f>SUM(M118)</f>
        <v>1500</v>
      </c>
      <c r="N119" s="70">
        <f t="shared" si="18"/>
        <v>1500</v>
      </c>
      <c r="O119" s="70">
        <f t="shared" si="18"/>
        <v>1500</v>
      </c>
      <c r="P119" s="101"/>
      <c r="Q119" s="92"/>
      <c r="R119" s="98">
        <f>SUM(D119:O119)</f>
        <v>18000</v>
      </c>
      <c r="S119" s="82"/>
      <c r="T119" s="82"/>
      <c r="U119" s="18"/>
      <c r="V119" s="82"/>
      <c r="W119" s="18"/>
      <c r="X119" s="82"/>
      <c r="Y119" s="83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</row>
    <row r="120" spans="1:25" ht="11.25">
      <c r="A120" s="48"/>
      <c r="B120" s="49"/>
      <c r="C120" s="26"/>
      <c r="D120" s="26"/>
      <c r="E120" s="26"/>
      <c r="F120" s="26"/>
      <c r="G120" s="26"/>
      <c r="H120" s="66"/>
      <c r="I120" s="66"/>
      <c r="J120" s="66"/>
      <c r="K120" s="66"/>
      <c r="L120" s="66"/>
      <c r="M120" s="66"/>
      <c r="N120" s="66"/>
      <c r="O120" s="66"/>
      <c r="P120" s="26"/>
      <c r="Q120" s="26"/>
      <c r="R120" s="26"/>
      <c r="S120" s="26"/>
      <c r="T120" s="26"/>
      <c r="U120" s="109"/>
      <c r="V120" s="109"/>
      <c r="W120" s="26"/>
      <c r="X120" s="26"/>
      <c r="Y120" s="26"/>
    </row>
    <row r="121" spans="3:25" s="25" customFormat="1" ht="11.25">
      <c r="C121" s="196" t="s">
        <v>207</v>
      </c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8"/>
    </row>
    <row r="122" spans="3:25" s="25" customFormat="1" ht="22.5">
      <c r="C122" s="44" t="s">
        <v>284</v>
      </c>
      <c r="D122" s="65">
        <v>9064.26</v>
      </c>
      <c r="E122" s="65">
        <v>9296.67</v>
      </c>
      <c r="F122" s="65">
        <v>9064.26</v>
      </c>
      <c r="G122" s="65">
        <v>8948.05</v>
      </c>
      <c r="H122" s="45">
        <v>9180.46</v>
      </c>
      <c r="I122" s="45">
        <v>9180.46</v>
      </c>
      <c r="J122" s="45">
        <v>9296.67</v>
      </c>
      <c r="K122" s="45">
        <v>10225.71</v>
      </c>
      <c r="L122" s="45">
        <v>9842.25</v>
      </c>
      <c r="M122" s="116">
        <v>9714.43</v>
      </c>
      <c r="N122" s="45">
        <v>9842.25</v>
      </c>
      <c r="O122" s="45">
        <f>9842.25+255.64</f>
        <v>10097.89</v>
      </c>
      <c r="P122" s="132" t="s">
        <v>206</v>
      </c>
      <c r="Q122" s="96" t="s">
        <v>288</v>
      </c>
      <c r="R122" s="63">
        <f>SUM(D122:O122)</f>
        <v>113753.36</v>
      </c>
      <c r="S122" s="78" t="s">
        <v>42</v>
      </c>
      <c r="T122" s="78" t="s">
        <v>205</v>
      </c>
      <c r="U122" s="46" t="s">
        <v>287</v>
      </c>
      <c r="V122" s="78" t="s">
        <v>76</v>
      </c>
      <c r="W122" s="13" t="s">
        <v>63</v>
      </c>
      <c r="X122" s="156" t="s">
        <v>56</v>
      </c>
      <c r="Y122" s="77" t="s">
        <v>57</v>
      </c>
    </row>
    <row r="123" spans="3:25" s="25" customFormat="1" ht="11.25">
      <c r="C123" s="55" t="s">
        <v>0</v>
      </c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7"/>
      <c r="R123" s="63">
        <f>SUM(R122:R122)</f>
        <v>113753.36</v>
      </c>
      <c r="S123" s="82"/>
      <c r="T123" s="82"/>
      <c r="U123" s="18"/>
      <c r="V123" s="82"/>
      <c r="W123" s="18"/>
      <c r="X123" s="82"/>
      <c r="Y123" s="83"/>
    </row>
    <row r="124" spans="3:25" s="25" customFormat="1" ht="11.25">
      <c r="C124" s="26"/>
      <c r="D124" s="26"/>
      <c r="E124" s="26"/>
      <c r="F124" s="26"/>
      <c r="G124" s="26"/>
      <c r="H124" s="66"/>
      <c r="I124" s="66"/>
      <c r="J124" s="66"/>
      <c r="K124" s="66"/>
      <c r="L124" s="66"/>
      <c r="M124" s="66"/>
      <c r="N124" s="66"/>
      <c r="O124" s="66"/>
      <c r="P124" s="26"/>
      <c r="Q124" s="26"/>
      <c r="R124" s="26"/>
      <c r="S124" s="26"/>
      <c r="T124" s="26"/>
      <c r="U124" s="109"/>
      <c r="V124" s="109"/>
      <c r="W124" s="26"/>
      <c r="X124" s="26"/>
      <c r="Y124" s="26"/>
    </row>
    <row r="125" spans="3:25" s="25" customFormat="1" ht="11.25">
      <c r="C125" s="196" t="s">
        <v>236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8"/>
    </row>
    <row r="126" spans="3:25" s="25" customFormat="1" ht="22.5">
      <c r="C126" s="44" t="s">
        <v>235</v>
      </c>
      <c r="D126" s="65">
        <v>5512.32</v>
      </c>
      <c r="E126" s="65">
        <v>5512.32</v>
      </c>
      <c r="F126" s="65">
        <v>7000</v>
      </c>
      <c r="G126" s="65">
        <v>7000</v>
      </c>
      <c r="H126" s="65">
        <v>7000</v>
      </c>
      <c r="I126" s="65">
        <v>7000</v>
      </c>
      <c r="J126" s="65">
        <v>7000</v>
      </c>
      <c r="K126" s="65">
        <v>7000</v>
      </c>
      <c r="L126" s="65">
        <v>7000</v>
      </c>
      <c r="M126" s="65">
        <v>7000</v>
      </c>
      <c r="N126" s="45">
        <v>7557.25</v>
      </c>
      <c r="O126" s="45">
        <v>7557.25</v>
      </c>
      <c r="P126" s="132" t="s">
        <v>240</v>
      </c>
      <c r="Q126" s="96" t="s">
        <v>239</v>
      </c>
      <c r="R126" s="63">
        <f>SUM(D126:O126)</f>
        <v>82139.14</v>
      </c>
      <c r="S126" s="90" t="s">
        <v>42</v>
      </c>
      <c r="T126" s="90" t="s">
        <v>241</v>
      </c>
      <c r="U126" s="46" t="s">
        <v>289</v>
      </c>
      <c r="V126" s="78" t="s">
        <v>76</v>
      </c>
      <c r="W126" s="13" t="s">
        <v>63</v>
      </c>
      <c r="X126" s="157" t="s">
        <v>56</v>
      </c>
      <c r="Y126" s="149" t="s">
        <v>57</v>
      </c>
    </row>
    <row r="127" spans="3:25" s="25" customFormat="1" ht="11.25">
      <c r="C127" s="55" t="s">
        <v>0</v>
      </c>
      <c r="D127" s="70">
        <f>SUM(D126)</f>
        <v>5512.32</v>
      </c>
      <c r="E127" s="70">
        <f aca="true" t="shared" si="19" ref="E127:O127">SUM(E126)</f>
        <v>5512.32</v>
      </c>
      <c r="F127" s="70">
        <f t="shared" si="19"/>
        <v>7000</v>
      </c>
      <c r="G127" s="70">
        <f t="shared" si="19"/>
        <v>7000</v>
      </c>
      <c r="H127" s="70">
        <f t="shared" si="19"/>
        <v>7000</v>
      </c>
      <c r="I127" s="70">
        <f t="shared" si="19"/>
        <v>7000</v>
      </c>
      <c r="J127" s="70">
        <f t="shared" si="19"/>
        <v>7000</v>
      </c>
      <c r="K127" s="70">
        <f t="shared" si="19"/>
        <v>7000</v>
      </c>
      <c r="L127" s="70">
        <f t="shared" si="19"/>
        <v>7000</v>
      </c>
      <c r="M127" s="70">
        <f t="shared" si="19"/>
        <v>7000</v>
      </c>
      <c r="N127" s="70">
        <f>SUM(N126)</f>
        <v>7557.25</v>
      </c>
      <c r="O127" s="70">
        <f t="shared" si="19"/>
        <v>7557.25</v>
      </c>
      <c r="P127" s="92"/>
      <c r="Q127" s="97"/>
      <c r="R127" s="63">
        <f>SUM(D127:O127)</f>
        <v>82139.14</v>
      </c>
      <c r="S127" s="82"/>
      <c r="T127" s="82"/>
      <c r="U127" s="18"/>
      <c r="V127" s="82"/>
      <c r="W127" s="18"/>
      <c r="X127" s="82"/>
      <c r="Y127" s="83"/>
    </row>
    <row r="128" spans="3:25" s="25" customFormat="1" ht="11.25"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3"/>
      <c r="Q128" s="144"/>
      <c r="R128" s="145"/>
      <c r="S128" s="146"/>
      <c r="T128" s="146"/>
      <c r="U128" s="147"/>
      <c r="V128" s="146"/>
      <c r="W128" s="147"/>
      <c r="X128" s="146"/>
      <c r="Y128" s="148"/>
    </row>
    <row r="129" spans="3:25" s="25" customFormat="1" ht="11.25">
      <c r="C129" s="196" t="s">
        <v>283</v>
      </c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8"/>
    </row>
    <row r="130" spans="3:25" s="25" customFormat="1" ht="22.5">
      <c r="C130" s="44" t="s">
        <v>249</v>
      </c>
      <c r="D130" s="65">
        <v>10000</v>
      </c>
      <c r="E130" s="65">
        <v>10974.35</v>
      </c>
      <c r="F130" s="65">
        <v>10974.35</v>
      </c>
      <c r="G130" s="65">
        <v>10974.35</v>
      </c>
      <c r="H130" s="65">
        <v>10974.35</v>
      </c>
      <c r="I130" s="65">
        <v>10974.35</v>
      </c>
      <c r="J130" s="65">
        <v>10974.35</v>
      </c>
      <c r="K130" s="65">
        <v>10974.35</v>
      </c>
      <c r="L130" s="65">
        <v>10974.35</v>
      </c>
      <c r="M130" s="65">
        <v>10974.35</v>
      </c>
      <c r="N130" s="65">
        <v>10974.35</v>
      </c>
      <c r="O130" s="45">
        <v>10974.35</v>
      </c>
      <c r="P130" s="132" t="s">
        <v>250</v>
      </c>
      <c r="Q130" s="96" t="s">
        <v>251</v>
      </c>
      <c r="R130" s="63">
        <f>SUM(D130:O130)</f>
        <v>130717.85000000002</v>
      </c>
      <c r="S130" s="90" t="s">
        <v>266</v>
      </c>
      <c r="T130" s="90" t="s">
        <v>265</v>
      </c>
      <c r="U130" s="46" t="s">
        <v>318</v>
      </c>
      <c r="V130" s="78" t="s">
        <v>252</v>
      </c>
      <c r="W130" s="13" t="s">
        <v>63</v>
      </c>
      <c r="X130" s="157" t="s">
        <v>56</v>
      </c>
      <c r="Y130" s="77" t="s">
        <v>57</v>
      </c>
    </row>
    <row r="131" spans="3:25" s="25" customFormat="1" ht="11.25">
      <c r="C131" s="55" t="s">
        <v>0</v>
      </c>
      <c r="D131" s="70">
        <f>SUM(D130)</f>
        <v>10000</v>
      </c>
      <c r="E131" s="70">
        <f aca="true" t="shared" si="20" ref="E131:M131">SUM(E130)</f>
        <v>10974.35</v>
      </c>
      <c r="F131" s="70">
        <f t="shared" si="20"/>
        <v>10974.35</v>
      </c>
      <c r="G131" s="70">
        <f t="shared" si="20"/>
        <v>10974.35</v>
      </c>
      <c r="H131" s="70">
        <f t="shared" si="20"/>
        <v>10974.35</v>
      </c>
      <c r="I131" s="70">
        <f t="shared" si="20"/>
        <v>10974.35</v>
      </c>
      <c r="J131" s="70">
        <f t="shared" si="20"/>
        <v>10974.35</v>
      </c>
      <c r="K131" s="70">
        <f t="shared" si="20"/>
        <v>10974.35</v>
      </c>
      <c r="L131" s="70">
        <f t="shared" si="20"/>
        <v>10974.35</v>
      </c>
      <c r="M131" s="70">
        <f t="shared" si="20"/>
        <v>10974.35</v>
      </c>
      <c r="N131" s="70">
        <f>SUM(N130)</f>
        <v>10974.35</v>
      </c>
      <c r="O131" s="70">
        <f>SUM(O130)</f>
        <v>10974.35</v>
      </c>
      <c r="P131" s="92"/>
      <c r="Q131" s="97"/>
      <c r="R131" s="63">
        <f>SUM(D131:O131)</f>
        <v>130717.85000000002</v>
      </c>
      <c r="S131" s="82"/>
      <c r="T131" s="82"/>
      <c r="U131" s="18"/>
      <c r="V131" s="82"/>
      <c r="W131" s="18"/>
      <c r="X131" s="82"/>
      <c r="Y131" s="83"/>
    </row>
    <row r="132" spans="3:25" s="162" customFormat="1" ht="11.25">
      <c r="C132" s="163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6"/>
      <c r="Q132" s="137"/>
      <c r="R132" s="138"/>
      <c r="S132" s="139"/>
      <c r="T132" s="139"/>
      <c r="U132" s="140"/>
      <c r="V132" s="139"/>
      <c r="W132" s="140"/>
      <c r="X132" s="139"/>
      <c r="Y132" s="164"/>
    </row>
    <row r="133" spans="3:25" s="25" customFormat="1" ht="11.25">
      <c r="C133" s="196" t="s">
        <v>303</v>
      </c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8"/>
    </row>
    <row r="134" spans="3:25" s="25" customFormat="1" ht="22.5">
      <c r="C134" s="44" t="s">
        <v>305</v>
      </c>
      <c r="D134" s="65">
        <v>0</v>
      </c>
      <c r="E134" s="65">
        <v>0</v>
      </c>
      <c r="F134" s="65">
        <v>2333.1</v>
      </c>
      <c r="G134" s="65">
        <v>5346</v>
      </c>
      <c r="H134" s="65">
        <v>5197.5</v>
      </c>
      <c r="I134" s="65">
        <v>5247</v>
      </c>
      <c r="J134" s="65">
        <v>5346</v>
      </c>
      <c r="K134" s="65">
        <v>5247</v>
      </c>
      <c r="L134" s="65">
        <v>5247</v>
      </c>
      <c r="M134" s="65">
        <v>5098.5</v>
      </c>
      <c r="N134" s="45">
        <v>5296.5</v>
      </c>
      <c r="O134" s="45">
        <v>5296.5</v>
      </c>
      <c r="P134" s="132" t="s">
        <v>307</v>
      </c>
      <c r="Q134" s="96" t="s">
        <v>309</v>
      </c>
      <c r="R134" s="63">
        <f>SUM(D134:O134)</f>
        <v>49655.1</v>
      </c>
      <c r="S134" s="90" t="s">
        <v>42</v>
      </c>
      <c r="T134" s="90" t="s">
        <v>310</v>
      </c>
      <c r="U134" s="165" t="s">
        <v>308</v>
      </c>
      <c r="V134" s="78" t="s">
        <v>76</v>
      </c>
      <c r="W134" s="13" t="s">
        <v>63</v>
      </c>
      <c r="X134" s="157" t="s">
        <v>56</v>
      </c>
      <c r="Y134" s="77" t="s">
        <v>57</v>
      </c>
    </row>
    <row r="135" spans="3:25" s="25" customFormat="1" ht="11.25">
      <c r="C135" s="55"/>
      <c r="D135" s="70">
        <f>SUM(D134)</f>
        <v>0</v>
      </c>
      <c r="E135" s="70">
        <f aca="true" t="shared" si="21" ref="E135:M135">SUM(E134)</f>
        <v>0</v>
      </c>
      <c r="F135" s="70">
        <f t="shared" si="21"/>
        <v>2333.1</v>
      </c>
      <c r="G135" s="70">
        <f t="shared" si="21"/>
        <v>5346</v>
      </c>
      <c r="H135" s="70">
        <f t="shared" si="21"/>
        <v>5197.5</v>
      </c>
      <c r="I135" s="70">
        <f t="shared" si="21"/>
        <v>5247</v>
      </c>
      <c r="J135" s="70">
        <f t="shared" si="21"/>
        <v>5346</v>
      </c>
      <c r="K135" s="70">
        <f t="shared" si="21"/>
        <v>5247</v>
      </c>
      <c r="L135" s="70">
        <f t="shared" si="21"/>
        <v>5247</v>
      </c>
      <c r="M135" s="70">
        <f t="shared" si="21"/>
        <v>5098.5</v>
      </c>
      <c r="N135" s="70">
        <f>SUM(N134)</f>
        <v>5296.5</v>
      </c>
      <c r="O135" s="70">
        <f>SUM(O134)</f>
        <v>5296.5</v>
      </c>
      <c r="P135" s="92"/>
      <c r="Q135" s="97"/>
      <c r="R135" s="63">
        <f>SUM(D135:O135)</f>
        <v>49655.1</v>
      </c>
      <c r="S135" s="82"/>
      <c r="T135" s="82"/>
      <c r="U135" s="18"/>
      <c r="V135" s="82"/>
      <c r="W135" s="18"/>
      <c r="X135" s="82"/>
      <c r="Y135" s="83"/>
    </row>
    <row r="136" spans="3:25" s="162" customFormat="1" ht="11.25">
      <c r="C136" s="163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6"/>
      <c r="Q136" s="137"/>
      <c r="R136" s="138"/>
      <c r="S136" s="139"/>
      <c r="T136" s="139"/>
      <c r="U136" s="140"/>
      <c r="V136" s="139"/>
      <c r="W136" s="140"/>
      <c r="X136" s="139"/>
      <c r="Y136" s="164"/>
    </row>
    <row r="137" spans="3:25" s="187" customFormat="1" ht="11.25">
      <c r="C137" s="193" t="s">
        <v>339</v>
      </c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5"/>
    </row>
    <row r="138" spans="3:25" s="162" customFormat="1" ht="22.5">
      <c r="C138" s="188" t="s">
        <v>345</v>
      </c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9">
        <v>980</v>
      </c>
      <c r="J138" s="189">
        <v>4644</v>
      </c>
      <c r="K138" s="186">
        <v>0</v>
      </c>
      <c r="L138" s="72">
        <v>7904</v>
      </c>
      <c r="M138" s="186">
        <v>3096</v>
      </c>
      <c r="N138" s="186">
        <v>856</v>
      </c>
      <c r="O138" s="186">
        <v>0</v>
      </c>
      <c r="P138" s="126" t="s">
        <v>340</v>
      </c>
      <c r="Q138" s="130" t="s">
        <v>341</v>
      </c>
      <c r="R138" s="190">
        <f>SUM(D138:O138)</f>
        <v>17480</v>
      </c>
      <c r="S138" s="108" t="s">
        <v>42</v>
      </c>
      <c r="T138" s="108" t="s">
        <v>342</v>
      </c>
      <c r="U138" s="125" t="s">
        <v>343</v>
      </c>
      <c r="V138" s="78" t="s">
        <v>76</v>
      </c>
      <c r="W138" s="13" t="s">
        <v>63</v>
      </c>
      <c r="X138" s="157" t="s">
        <v>56</v>
      </c>
      <c r="Y138" s="128" t="s">
        <v>57</v>
      </c>
    </row>
    <row r="139" spans="3:25" s="162" customFormat="1" ht="11.25">
      <c r="C139" s="55"/>
      <c r="D139" s="70">
        <f>SUM(D138)</f>
        <v>0</v>
      </c>
      <c r="E139" s="70">
        <f aca="true" t="shared" si="22" ref="E139:O139">SUM(E138)</f>
        <v>0</v>
      </c>
      <c r="F139" s="70">
        <f t="shared" si="22"/>
        <v>0</v>
      </c>
      <c r="G139" s="70">
        <f t="shared" si="22"/>
        <v>0</v>
      </c>
      <c r="H139" s="70">
        <f t="shared" si="22"/>
        <v>0</v>
      </c>
      <c r="I139" s="70">
        <f t="shared" si="22"/>
        <v>980</v>
      </c>
      <c r="J139" s="70">
        <f t="shared" si="22"/>
        <v>4644</v>
      </c>
      <c r="K139" s="70">
        <f t="shared" si="22"/>
        <v>0</v>
      </c>
      <c r="L139" s="70">
        <f t="shared" si="22"/>
        <v>7904</v>
      </c>
      <c r="M139" s="70">
        <f t="shared" si="22"/>
        <v>3096</v>
      </c>
      <c r="N139" s="70">
        <f t="shared" si="22"/>
        <v>856</v>
      </c>
      <c r="O139" s="70">
        <f t="shared" si="22"/>
        <v>0</v>
      </c>
      <c r="P139" s="92"/>
      <c r="Q139" s="97"/>
      <c r="R139" s="63">
        <f>SUM(D139:O139)</f>
        <v>17480</v>
      </c>
      <c r="S139" s="82"/>
      <c r="T139" s="82"/>
      <c r="U139" s="18"/>
      <c r="V139" s="82"/>
      <c r="W139" s="18"/>
      <c r="X139" s="82"/>
      <c r="Y139" s="83"/>
    </row>
    <row r="140" spans="3:25" s="162" customFormat="1" ht="11.25">
      <c r="C140" s="163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6"/>
      <c r="Q140" s="137"/>
      <c r="R140" s="138"/>
      <c r="S140" s="139"/>
      <c r="T140" s="139"/>
      <c r="U140" s="140"/>
      <c r="V140" s="139"/>
      <c r="W140" s="140"/>
      <c r="X140" s="139"/>
      <c r="Y140" s="164"/>
    </row>
    <row r="141" spans="3:25" s="162" customFormat="1" ht="11.25">
      <c r="C141" s="196" t="s">
        <v>304</v>
      </c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8"/>
    </row>
    <row r="142" spans="3:25" s="25" customFormat="1" ht="22.5">
      <c r="C142" s="44" t="s">
        <v>306</v>
      </c>
      <c r="D142" s="65">
        <v>0</v>
      </c>
      <c r="E142" s="65">
        <v>0</v>
      </c>
      <c r="F142" s="65">
        <v>11007.7</v>
      </c>
      <c r="G142" s="65">
        <v>5503.85</v>
      </c>
      <c r="H142" s="65">
        <v>5503.85</v>
      </c>
      <c r="I142" s="65">
        <v>0</v>
      </c>
      <c r="J142" s="65">
        <v>0</v>
      </c>
      <c r="K142" s="65">
        <v>0</v>
      </c>
      <c r="L142" s="65">
        <v>0</v>
      </c>
      <c r="M142" s="65" t="s">
        <v>359</v>
      </c>
      <c r="N142" s="45" t="s">
        <v>359</v>
      </c>
      <c r="O142" s="45">
        <v>0</v>
      </c>
      <c r="P142" s="132" t="s">
        <v>311</v>
      </c>
      <c r="Q142" s="174" t="s">
        <v>312</v>
      </c>
      <c r="R142" s="63">
        <f>SUM(D142:O142)</f>
        <v>22015.4</v>
      </c>
      <c r="S142" s="90" t="s">
        <v>313</v>
      </c>
      <c r="T142" s="175" t="s">
        <v>304</v>
      </c>
      <c r="U142" s="176" t="s">
        <v>314</v>
      </c>
      <c r="V142" s="78" t="s">
        <v>76</v>
      </c>
      <c r="W142" s="13" t="s">
        <v>63</v>
      </c>
      <c r="X142" s="157" t="s">
        <v>56</v>
      </c>
      <c r="Y142" s="77" t="s">
        <v>315</v>
      </c>
    </row>
    <row r="143" spans="3:25" s="25" customFormat="1" ht="11.25">
      <c r="C143" s="166" t="s">
        <v>0</v>
      </c>
      <c r="D143" s="167">
        <f>SUM(D142)</f>
        <v>0</v>
      </c>
      <c r="E143" s="167">
        <f aca="true" t="shared" si="23" ref="E143:M143">SUM(E142)</f>
        <v>0</v>
      </c>
      <c r="F143" s="167">
        <f t="shared" si="23"/>
        <v>11007.7</v>
      </c>
      <c r="G143" s="167">
        <f t="shared" si="23"/>
        <v>5503.85</v>
      </c>
      <c r="H143" s="167">
        <f t="shared" si="23"/>
        <v>5503.85</v>
      </c>
      <c r="I143" s="167">
        <f t="shared" si="23"/>
        <v>0</v>
      </c>
      <c r="J143" s="167">
        <f t="shared" si="23"/>
        <v>0</v>
      </c>
      <c r="K143" s="167">
        <f t="shared" si="23"/>
        <v>0</v>
      </c>
      <c r="L143" s="167">
        <f t="shared" si="23"/>
        <v>0</v>
      </c>
      <c r="M143" s="167">
        <f t="shared" si="23"/>
        <v>0</v>
      </c>
      <c r="N143" s="167">
        <f>SUM(N142)</f>
        <v>0</v>
      </c>
      <c r="O143" s="167">
        <f>SUM(O142)</f>
        <v>0</v>
      </c>
      <c r="P143" s="168"/>
      <c r="Q143" s="169"/>
      <c r="R143" s="170">
        <f>SUM(D143:O143)</f>
        <v>22015.4</v>
      </c>
      <c r="S143" s="171"/>
      <c r="T143" s="171"/>
      <c r="U143" s="172"/>
      <c r="V143" s="171"/>
      <c r="W143" s="172"/>
      <c r="X143" s="171"/>
      <c r="Y143" s="173"/>
    </row>
    <row r="144" spans="3:25" ht="12.75">
      <c r="C144" s="205" t="s">
        <v>65</v>
      </c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2">
        <f>SUM(+R131+R127+R123+R119+R115+R111+R107+R103+R99+R94+R90+R86+R80+R76+R72+R67+R63+R58+R52+R18+R135+R139+R143)</f>
        <v>7286632.335</v>
      </c>
      <c r="S144" s="203"/>
      <c r="T144" s="203"/>
      <c r="U144" s="203"/>
      <c r="V144" s="203"/>
      <c r="W144" s="203"/>
      <c r="X144" s="203"/>
      <c r="Y144" s="204"/>
    </row>
    <row r="145" ht="11.25">
      <c r="X145" s="124"/>
    </row>
    <row r="146" spans="3:25" ht="12">
      <c r="C146" s="59"/>
      <c r="D146" s="59"/>
      <c r="E146" s="59"/>
      <c r="F146" s="59"/>
      <c r="G146" s="59"/>
      <c r="H146" s="73"/>
      <c r="I146" s="73"/>
      <c r="J146" s="73"/>
      <c r="K146" s="73"/>
      <c r="L146" s="73"/>
      <c r="M146" s="73"/>
      <c r="N146" s="73"/>
      <c r="O146" s="73"/>
      <c r="P146" s="59"/>
      <c r="Q146" s="59"/>
      <c r="R146" s="59"/>
      <c r="S146" s="59"/>
      <c r="T146" s="59"/>
      <c r="U146" s="177"/>
      <c r="V146" s="111"/>
      <c r="W146" s="50"/>
      <c r="X146" s="59"/>
      <c r="Y146" s="59"/>
    </row>
    <row r="147" spans="1:25" s="51" customFormat="1" ht="15">
      <c r="A147" s="2" t="s">
        <v>66</v>
      </c>
      <c r="B147" s="2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134"/>
      <c r="P147" s="60"/>
      <c r="Q147" s="60"/>
      <c r="R147" s="60"/>
      <c r="S147" s="60"/>
      <c r="T147" s="60"/>
      <c r="U147" s="178"/>
      <c r="V147" s="112"/>
      <c r="W147" s="60"/>
      <c r="X147" s="60"/>
      <c r="Y147" s="123"/>
    </row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</sheetData>
  <sheetProtection/>
  <mergeCells count="27">
    <mergeCell ref="C137:Y137"/>
    <mergeCell ref="R144:Y144"/>
    <mergeCell ref="C96:Y96"/>
    <mergeCell ref="C82:Y82"/>
    <mergeCell ref="C113:Y113"/>
    <mergeCell ref="C101:Y101"/>
    <mergeCell ref="C144:Q144"/>
    <mergeCell ref="C129:Y129"/>
    <mergeCell ref="C88:Y88"/>
    <mergeCell ref="C133:Y133"/>
    <mergeCell ref="C141:Y141"/>
    <mergeCell ref="C2:Y2"/>
    <mergeCell ref="C74:Y74"/>
    <mergeCell ref="C109:Y109"/>
    <mergeCell ref="C8:Y8"/>
    <mergeCell ref="C78:Y78"/>
    <mergeCell ref="C92:Y92"/>
    <mergeCell ref="C53:Y53"/>
    <mergeCell ref="C105:Y105"/>
    <mergeCell ref="C20:Y20"/>
    <mergeCell ref="C54:Y54"/>
    <mergeCell ref="C60:Y60"/>
    <mergeCell ref="C65:Y65"/>
    <mergeCell ref="C121:Y121"/>
    <mergeCell ref="C125:Y125"/>
    <mergeCell ref="C69:Y69"/>
    <mergeCell ref="C117:Y11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31" r:id="rId4"/>
  <rowBreaks count="3" manualBreakCount="3">
    <brk id="50" max="24" man="1"/>
    <brk id="144" max="24" man="1"/>
    <brk id="145" max="2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Usuário do Windows</cp:lastModifiedBy>
  <cp:lastPrinted>2023-01-23T11:08:06Z</cp:lastPrinted>
  <dcterms:created xsi:type="dcterms:W3CDTF">2011-09-02T13:51:41Z</dcterms:created>
  <dcterms:modified xsi:type="dcterms:W3CDTF">2023-01-23T12:06:55Z</dcterms:modified>
  <cp:category/>
  <cp:version/>
  <cp:contentType/>
  <cp:contentStatus/>
</cp:coreProperties>
</file>