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040"/>
  </bookViews>
  <sheets>
    <sheet name="2023" sheetId="12" r:id="rId1"/>
  </sheets>
  <externalReferences>
    <externalReference r:id="rId2"/>
  </externalReferences>
  <definedNames>
    <definedName name="_xlnm.Print_Area" localSheetId="0">'2023'!$A$3:$P$142</definedName>
  </definedNames>
  <calcPr calcId="124519"/>
</workbook>
</file>

<file path=xl/calcChain.xml><?xml version="1.0" encoding="utf-8"?>
<calcChain xmlns="http://schemas.openxmlformats.org/spreadsheetml/2006/main">
  <c r="H120" i="12"/>
  <c r="H108"/>
  <c r="E86" l="1"/>
  <c r="F86"/>
  <c r="G86"/>
  <c r="H86"/>
  <c r="I86"/>
  <c r="J86"/>
  <c r="K86"/>
  <c r="L86"/>
  <c r="M86"/>
  <c r="N86"/>
  <c r="O86"/>
  <c r="D86"/>
  <c r="O117"/>
  <c r="N117"/>
  <c r="M117"/>
  <c r="L117"/>
  <c r="K117"/>
  <c r="J117"/>
  <c r="I117"/>
  <c r="H117"/>
  <c r="G117"/>
  <c r="F117"/>
  <c r="E117"/>
  <c r="D117"/>
  <c r="P116"/>
  <c r="O94"/>
  <c r="N94"/>
  <c r="M94"/>
  <c r="L94"/>
  <c r="K94"/>
  <c r="J94"/>
  <c r="I94"/>
  <c r="H94"/>
  <c r="G94"/>
  <c r="F94"/>
  <c r="E94"/>
  <c r="D94"/>
  <c r="P93"/>
  <c r="J138"/>
  <c r="K138"/>
  <c r="L138"/>
  <c r="M138"/>
  <c r="N138"/>
  <c r="O138"/>
  <c r="E138"/>
  <c r="F138"/>
  <c r="G138"/>
  <c r="H138"/>
  <c r="I138"/>
  <c r="G120"/>
  <c r="G99"/>
  <c r="H97"/>
  <c r="H83"/>
  <c r="D113"/>
  <c r="E113"/>
  <c r="F113"/>
  <c r="G113"/>
  <c r="P40"/>
  <c r="H5"/>
  <c r="G5"/>
  <c r="P117" l="1"/>
  <c r="P94"/>
  <c r="F27"/>
  <c r="F5" l="1"/>
  <c r="P32"/>
  <c r="E120"/>
  <c r="D99"/>
  <c r="E99"/>
  <c r="E84"/>
  <c r="E5"/>
  <c r="P44" l="1"/>
  <c r="D27"/>
  <c r="H58"/>
  <c r="N71"/>
  <c r="D98" l="1"/>
  <c r="F79" l="1"/>
  <c r="G79"/>
  <c r="H79"/>
  <c r="I79"/>
  <c r="J79"/>
  <c r="K79"/>
  <c r="L79"/>
  <c r="M79"/>
  <c r="N79"/>
  <c r="O79"/>
  <c r="E130"/>
  <c r="F130"/>
  <c r="G130"/>
  <c r="H130"/>
  <c r="D130"/>
  <c r="D138"/>
  <c r="E50" l="1"/>
  <c r="F50"/>
  <c r="G50"/>
  <c r="H50"/>
  <c r="I50"/>
  <c r="J50"/>
  <c r="K50"/>
  <c r="L50"/>
  <c r="M50"/>
  <c r="N50"/>
  <c r="O50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3"/>
  <c r="P34"/>
  <c r="P35"/>
  <c r="P36"/>
  <c r="P37"/>
  <c r="P38"/>
  <c r="P39"/>
  <c r="P41"/>
  <c r="P42"/>
  <c r="P43"/>
  <c r="P45"/>
  <c r="P46"/>
  <c r="P47"/>
  <c r="P48"/>
  <c r="P49"/>
  <c r="O126"/>
  <c r="O130"/>
  <c r="O142"/>
  <c r="O113"/>
  <c r="O90"/>
  <c r="O104"/>
  <c r="O100"/>
  <c r="G142" l="1"/>
  <c r="N142"/>
  <c r="N130"/>
  <c r="M113"/>
  <c r="N113"/>
  <c r="N104"/>
  <c r="M100"/>
  <c r="N100"/>
  <c r="N90"/>
  <c r="M104"/>
  <c r="M90"/>
  <c r="M63" l="1"/>
  <c r="M10"/>
  <c r="P8"/>
  <c r="M142"/>
  <c r="M130"/>
  <c r="P125"/>
  <c r="L126"/>
  <c r="L104"/>
  <c r="L90"/>
  <c r="L142"/>
  <c r="L130"/>
  <c r="L75"/>
  <c r="L113" l="1"/>
  <c r="P129" l="1"/>
  <c r="P112"/>
  <c r="P13"/>
  <c r="P5"/>
  <c r="P6"/>
  <c r="P7"/>
  <c r="P9"/>
  <c r="K142"/>
  <c r="I130"/>
  <c r="J130"/>
  <c r="K130"/>
  <c r="K104"/>
  <c r="K100"/>
  <c r="K113" l="1"/>
  <c r="K10" l="1"/>
  <c r="J67"/>
  <c r="J63"/>
  <c r="J58"/>
  <c r="J54"/>
  <c r="J10"/>
  <c r="J142"/>
  <c r="J113" l="1"/>
  <c r="J104"/>
  <c r="J100"/>
  <c r="P111" l="1"/>
  <c r="H54"/>
  <c r="I54"/>
  <c r="I58" l="1"/>
  <c r="I113"/>
  <c r="I90"/>
  <c r="H67"/>
  <c r="I67"/>
  <c r="I142"/>
  <c r="H104"/>
  <c r="I104"/>
  <c r="H142" l="1"/>
  <c r="H126"/>
  <c r="H113"/>
  <c r="G67"/>
  <c r="F75" l="1"/>
  <c r="K75"/>
  <c r="J75"/>
  <c r="I75"/>
  <c r="H75"/>
  <c r="G75"/>
  <c r="E75"/>
  <c r="D75"/>
  <c r="F121"/>
  <c r="G121"/>
  <c r="H121"/>
  <c r="I121"/>
  <c r="J121"/>
  <c r="K121"/>
  <c r="L121"/>
  <c r="M121"/>
  <c r="N121"/>
  <c r="O121"/>
  <c r="F142"/>
  <c r="F134"/>
  <c r="G134"/>
  <c r="H134"/>
  <c r="I134"/>
  <c r="J134"/>
  <c r="K134"/>
  <c r="L134"/>
  <c r="M134"/>
  <c r="N134"/>
  <c r="O134"/>
  <c r="G126"/>
  <c r="I126"/>
  <c r="J126"/>
  <c r="K126"/>
  <c r="M126"/>
  <c r="N126"/>
  <c r="F126"/>
  <c r="P75" l="1"/>
  <c r="F71"/>
  <c r="G71"/>
  <c r="H71"/>
  <c r="I71"/>
  <c r="J71"/>
  <c r="K71"/>
  <c r="L71"/>
  <c r="M71"/>
  <c r="E71"/>
  <c r="E142" l="1"/>
  <c r="E134"/>
  <c r="E126"/>
  <c r="E121"/>
  <c r="F100"/>
  <c r="E100"/>
  <c r="D100"/>
  <c r="G108" l="1"/>
  <c r="I108"/>
  <c r="J108"/>
  <c r="K108"/>
  <c r="L108"/>
  <c r="M108"/>
  <c r="N108"/>
  <c r="O108"/>
  <c r="P141"/>
  <c r="P133"/>
  <c r="P124"/>
  <c r="P120"/>
  <c r="P85"/>
  <c r="P107"/>
  <c r="P99"/>
  <c r="D126"/>
  <c r="D134"/>
  <c r="D142"/>
  <c r="P142" s="1"/>
  <c r="D121"/>
  <c r="D50" l="1"/>
  <c r="P50" s="1"/>
  <c r="P137"/>
  <c r="P134"/>
  <c r="P130"/>
  <c r="P126"/>
  <c r="P121"/>
  <c r="F108"/>
  <c r="E108"/>
  <c r="D108"/>
  <c r="G104"/>
  <c r="F104"/>
  <c r="E104"/>
  <c r="D104"/>
  <c r="P103"/>
  <c r="L100"/>
  <c r="I100"/>
  <c r="H100"/>
  <c r="G100"/>
  <c r="P98"/>
  <c r="P97"/>
  <c r="K90"/>
  <c r="J90"/>
  <c r="H90"/>
  <c r="G90"/>
  <c r="F90"/>
  <c r="E90"/>
  <c r="D90"/>
  <c r="P89"/>
  <c r="P84"/>
  <c r="P83"/>
  <c r="P82"/>
  <c r="E79"/>
  <c r="D79"/>
  <c r="P78"/>
  <c r="D71"/>
  <c r="P70"/>
  <c r="O67"/>
  <c r="N67"/>
  <c r="M67"/>
  <c r="L67"/>
  <c r="K67"/>
  <c r="F67"/>
  <c r="E67"/>
  <c r="D67"/>
  <c r="P66"/>
  <c r="O63"/>
  <c r="N63"/>
  <c r="L63"/>
  <c r="K63"/>
  <c r="I63"/>
  <c r="H63"/>
  <c r="G63"/>
  <c r="F63"/>
  <c r="E63"/>
  <c r="D63"/>
  <c r="P62"/>
  <c r="P61"/>
  <c r="O58"/>
  <c r="N58"/>
  <c r="M58"/>
  <c r="L58"/>
  <c r="K58"/>
  <c r="G58"/>
  <c r="F58"/>
  <c r="E58"/>
  <c r="D58"/>
  <c r="P57"/>
  <c r="O54"/>
  <c r="N54"/>
  <c r="M54"/>
  <c r="L54"/>
  <c r="K54"/>
  <c r="G54"/>
  <c r="F54"/>
  <c r="E54"/>
  <c r="D54"/>
  <c r="P53"/>
  <c r="O10"/>
  <c r="N10"/>
  <c r="L10"/>
  <c r="I10"/>
  <c r="H10"/>
  <c r="G10"/>
  <c r="F10"/>
  <c r="E10"/>
  <c r="D10"/>
  <c r="P10" l="1"/>
  <c r="P58"/>
  <c r="P71"/>
  <c r="P108"/>
  <c r="P138"/>
  <c r="P86"/>
  <c r="P113"/>
  <c r="P104"/>
  <c r="P100"/>
  <c r="P90"/>
  <c r="P79"/>
  <c r="P67"/>
  <c r="P63"/>
  <c r="P54"/>
  <c r="P65505" l="1"/>
</calcChain>
</file>

<file path=xl/sharedStrings.xml><?xml version="1.0" encoding="utf-8"?>
<sst xmlns="http://schemas.openxmlformats.org/spreadsheetml/2006/main" count="333" uniqueCount="242">
  <si>
    <t>Total</t>
  </si>
  <si>
    <t>FEVEREIRO</t>
  </si>
  <si>
    <t>JANEIRO</t>
  </si>
  <si>
    <t>Serviços de Processamento de Dados</t>
  </si>
  <si>
    <t>Serviços de Segurança</t>
  </si>
  <si>
    <t>Serviços de Lavanderia</t>
  </si>
  <si>
    <t>Serviços de Esterilização</t>
  </si>
  <si>
    <t>Serviços de Consultoria</t>
  </si>
  <si>
    <t>Nome do Fornecedor</t>
  </si>
  <si>
    <t>Objeto do Contrato</t>
  </si>
  <si>
    <t>MARÇO</t>
  </si>
  <si>
    <t>ABRIL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</si>
  <si>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</si>
  <si>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</si>
  <si>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</si>
  <si>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</si>
  <si>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Telecomunicações (Internet)</t>
  </si>
  <si>
    <t>Serviços de Locações Diversas</t>
  </si>
  <si>
    <t>Seguros</t>
  </si>
  <si>
    <t>CNPJ</t>
  </si>
  <si>
    <t>Serviços de Matriciamento</t>
  </si>
  <si>
    <t>A. S. O Medicina Ocupacional LTDA</t>
  </si>
  <si>
    <t>05.746.445/0001-39</t>
  </si>
  <si>
    <t>Oftalmologia</t>
  </si>
  <si>
    <t>Mastologia/urologia</t>
  </si>
  <si>
    <t>Dermatologia</t>
  </si>
  <si>
    <t>AACN Serviços Médicos LTDA</t>
  </si>
  <si>
    <t>Cardiologia</t>
  </si>
  <si>
    <t>23.439.331/0001-28</t>
  </si>
  <si>
    <t>Cirurgia Geral</t>
  </si>
  <si>
    <t>Laudo Schultz Junior Eireli</t>
  </si>
  <si>
    <t>Ortopedia</t>
  </si>
  <si>
    <t>26.084.937/0001-86</t>
  </si>
  <si>
    <t>IMPA Clinica Médica LTDA ME</t>
  </si>
  <si>
    <t>Radiologia</t>
  </si>
  <si>
    <t>08.338.688/0001-26</t>
  </si>
  <si>
    <t>Obstetricia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</si>
  <si>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</si>
  <si>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</si>
  <si>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</si>
  <si>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</si>
  <si>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</si>
  <si>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</si>
  <si>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</si>
  <si>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</si>
  <si>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</si>
  <si>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Endomedica  Clinica Médica Eireli</t>
  </si>
  <si>
    <t>Endocrinologia</t>
  </si>
  <si>
    <t>10273190/0001-74</t>
  </si>
  <si>
    <t>Neurologia Pediatra</t>
  </si>
  <si>
    <t>090.627.48/0001-93</t>
  </si>
  <si>
    <t>Nephron Clinica Médica LTDA</t>
  </si>
  <si>
    <t>Nefrologia</t>
  </si>
  <si>
    <t>09.558.475/0001-72</t>
  </si>
  <si>
    <t>Otorrinolaringologia</t>
  </si>
  <si>
    <t>13.604.808/0001-20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</si>
  <si>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</si>
  <si>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</si>
  <si>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</si>
  <si>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</si>
  <si>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</si>
  <si>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08.282.979/0001-40</t>
  </si>
  <si>
    <t>Zuliani Serviços Medicos Eireli</t>
  </si>
  <si>
    <t>Alergologia</t>
  </si>
  <si>
    <t>10.189.194/0001-79</t>
  </si>
  <si>
    <t>10.348.558/0001-16</t>
  </si>
  <si>
    <t>Cirurgia Plastica/Mastologia</t>
  </si>
  <si>
    <t>FH Ruzafa Junior Eireli</t>
  </si>
  <si>
    <t>27.959.007/0001-91</t>
  </si>
  <si>
    <t>02.351.877/0001-52</t>
  </si>
  <si>
    <t>Prestação de serviço de monitoramento eletrônico, através de sistema de alarme.</t>
  </si>
  <si>
    <t>66.916.305/0005-80</t>
  </si>
  <si>
    <t>Prestação de serviços de consultoria de planejamento e organização de empresas de saúde</t>
  </si>
  <si>
    <t>Locação de impressoras, manutenção e reposição de peças dos equipamentos</t>
  </si>
  <si>
    <t>Aluguel de imóvel para a instalação do arquivo morto da Unidade.</t>
  </si>
  <si>
    <t>037.141.148-31</t>
  </si>
  <si>
    <t>06.003.515/0001-21</t>
  </si>
  <si>
    <t>Prestação de serviços de coleta, transporte, tratamento e destinação final de resíduos de serviço de saúde - RSS "A" "B" e "E"</t>
  </si>
  <si>
    <t xml:space="preserve">Serviços  de Manutenção de Equipamentos </t>
  </si>
  <si>
    <t>26.162.128/0001-45</t>
  </si>
  <si>
    <t>Prestação de serviço, licenciamento, fornecimento  e permissão de uso do sistema de ponto digital.</t>
  </si>
  <si>
    <t>29.739.737/0041-08</t>
  </si>
  <si>
    <t>Serviço de manutenção do elevadores</t>
  </si>
  <si>
    <t>Serviços de Manutenção de Radiologia</t>
  </si>
  <si>
    <t>Licença de uso de Software destinado ao arquivamento de imagens e visualização radiológicas, bem como a prestação de serviços decorrentes de sua utilização</t>
  </si>
  <si>
    <t>03.693.940/0001-00</t>
  </si>
  <si>
    <t>62.094.503/0001-20</t>
  </si>
  <si>
    <t>Prestação de serviços de limpeza, desinfecção e esterilização por óxido de etileno de artigos médico-hospitalares.</t>
  </si>
  <si>
    <t xml:space="preserve">Serviços de Assessoria e monitoração pessoal por dosímetros </t>
  </si>
  <si>
    <t>50.429.810/0001-36</t>
  </si>
  <si>
    <t xml:space="preserve">Serviços de Manutenção de telefonia </t>
  </si>
  <si>
    <t>02.960.232/0001-17</t>
  </si>
  <si>
    <t>33.164.021/0001-00</t>
  </si>
  <si>
    <t>Seguro predial do Ambulatório</t>
  </si>
  <si>
    <t>Serviços de Assistência Técnica - PABX</t>
  </si>
  <si>
    <t>Servymed Serviços Médicos Itapeva LTDA</t>
  </si>
  <si>
    <t>TOTAL</t>
  </si>
  <si>
    <t>Locação de Software conect/w, desenvolvimento, implantação, instalação e suporte.</t>
  </si>
  <si>
    <t>Prestação de serviço de software folha de pagamento.</t>
  </si>
  <si>
    <t>Prestação de serviço de hospedagem do site.</t>
  </si>
  <si>
    <t>Prestação de Serviços lavanderia.</t>
  </si>
  <si>
    <t>Hidroquimica - Laboratório e Serviços de Controle e Qualidade de Águas LTDA</t>
  </si>
  <si>
    <t>10.613.946/0001-87</t>
  </si>
  <si>
    <t>Prestação de Serviços de analises Físico Químicas e Bacteriológicas</t>
  </si>
  <si>
    <t>05.978.864/0001-04</t>
  </si>
  <si>
    <t>36.997.142/0001-12</t>
  </si>
  <si>
    <t>Prestação serviços médicos em Matriciamento</t>
  </si>
  <si>
    <t>Seguro de Vida em Grupo</t>
  </si>
  <si>
    <t>27.220.921/0001-16</t>
  </si>
  <si>
    <t>Caetano Oftalmologia Ltda</t>
  </si>
  <si>
    <t>32.396.642/0001-48</t>
  </si>
  <si>
    <t xml:space="preserve">Locação de Aparelhos Oftalmologicos </t>
  </si>
  <si>
    <t xml:space="preserve">Albernaz Arritimias Cardiaca Eireli </t>
  </si>
  <si>
    <t>Clinica Medica Fernando Blandi</t>
  </si>
  <si>
    <t>18.913.544/0001-00</t>
  </si>
  <si>
    <t>24.069.807/0001-49</t>
  </si>
  <si>
    <t>14.977.378/0001-54</t>
  </si>
  <si>
    <t xml:space="preserve">Serviço de Consultoria em Contabilidade </t>
  </si>
  <si>
    <t>04.069.709/0001-02</t>
  </si>
  <si>
    <t xml:space="preserve">Licença de uso da plataforma </t>
  </si>
  <si>
    <t xml:space="preserve">LGA  Serviços Medicos s/s LTDA </t>
  </si>
  <si>
    <t>28.110.950/0001-98</t>
  </si>
  <si>
    <t>40.117.270/0001-00</t>
  </si>
  <si>
    <t xml:space="preserve">Serviços Advocaticios </t>
  </si>
  <si>
    <t>08.999.057/0001-58</t>
  </si>
  <si>
    <t xml:space="preserve">Serviços Juridicos </t>
  </si>
  <si>
    <t>10.883.685/0001-15</t>
  </si>
  <si>
    <t>Serviço de auditoria e consultoria contabil</t>
  </si>
  <si>
    <t xml:space="preserve">Endovalle Antendimento Hospitalar Eireli </t>
  </si>
  <si>
    <t>39.875.659/0001-27</t>
  </si>
  <si>
    <t xml:space="preserve">Serviços Medicina do Trabalho </t>
  </si>
  <si>
    <t>29.582.037/0001-57</t>
  </si>
  <si>
    <t>Serviços Médicos - Ambulatório</t>
  </si>
  <si>
    <t>Clinica Integrada de Anestesiologia e Cirurgia Plastica</t>
  </si>
  <si>
    <t xml:space="preserve">Uniformes </t>
  </si>
  <si>
    <t>Lima e Perim Confecções Ltda</t>
  </si>
  <si>
    <t>32.374.111/0001-54</t>
  </si>
  <si>
    <t xml:space="preserve">Confecção de uniformes para funcionários </t>
  </si>
  <si>
    <t>Elevadores Otis Ltda</t>
  </si>
  <si>
    <t>Technolaser Cartuchos Ltda Me</t>
  </si>
  <si>
    <t>Yukiko Fugihara</t>
  </si>
  <si>
    <t>Cintia Albuquerque Zambianco</t>
  </si>
  <si>
    <t>Bionexo Do Brasil Solucoes Digitais Eireli</t>
  </si>
  <si>
    <t>Salutem Solucoes Tecnologigas Ltda</t>
  </si>
  <si>
    <t>Mario Gilson De Souza</t>
  </si>
  <si>
    <t>E People Solucoes Ltda</t>
  </si>
  <si>
    <t>Sapra Landauer Serv E Acess E Prot Radiol Ltda</t>
  </si>
  <si>
    <t xml:space="preserve">Unimed Sudoeste Paulista Coop. De Trabalho Medico </t>
  </si>
  <si>
    <t>Esterimed Esterilizacao E Com De Mat Medico E Hosp</t>
  </si>
  <si>
    <t>Planisa Tech Consultoria</t>
  </si>
  <si>
    <t xml:space="preserve">Acs Auditoria E Consultoria Contabil </t>
  </si>
  <si>
    <t>R R Ferreira Contabilidade Eireli Epp</t>
  </si>
  <si>
    <t>Rodrigues E Rosseto Sociedade De Advogados</t>
  </si>
  <si>
    <t>Neylor Cecchi (Ivo Vaz)</t>
  </si>
  <si>
    <t>Cheiro Verde Com De Mat Reciclavel Ambiental Ltda</t>
  </si>
  <si>
    <t>Teleparts Telecomunicacoes Sorocaba Ltda</t>
  </si>
  <si>
    <t>Locaweb Servs De Internet SS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</si>
  <si>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</si>
  <si>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</si>
  <si>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</si>
  <si>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</si>
  <si>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</si>
  <si>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</si>
  <si>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</si>
  <si>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</si>
  <si>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Tokio Marine Seguradora Sa (SEGURO DE VIDA EM GRUPO)</t>
  </si>
  <si>
    <t xml:space="preserve">Alimentação </t>
  </si>
  <si>
    <t>Arthur Souza Dias Serviços Médicos Ltda.</t>
  </si>
  <si>
    <t>Alimentação</t>
  </si>
  <si>
    <t>30.798.783/0001-61</t>
  </si>
  <si>
    <t>Clinica Proctoped LTDA</t>
  </si>
  <si>
    <t>Ben Beneficios e Serviços S.A</t>
  </si>
  <si>
    <t>S.M.I Serviços Medicos Itapeva Eireli</t>
  </si>
  <si>
    <t xml:space="preserve">Clinica Medica DR Everton Oliveira Eireli Me </t>
  </si>
  <si>
    <t>-</t>
  </si>
  <si>
    <t xml:space="preserve">Laboratorio São Lucas </t>
  </si>
  <si>
    <t xml:space="preserve">SST Assessoria e Gestão em Segurança em Saude do Trabalho </t>
  </si>
  <si>
    <t xml:space="preserve">Serviços  de Empreiteira </t>
  </si>
  <si>
    <t xml:space="preserve">Eliana de Aguiar - GSE Montagens Industriais </t>
  </si>
  <si>
    <t>Nogueira e Ferreira Serviços médicos</t>
  </si>
  <si>
    <t>10.189.194.0001.79</t>
  </si>
  <si>
    <t>09.016.244/0001-37</t>
  </si>
  <si>
    <t>Gastroenterologista</t>
  </si>
  <si>
    <t>37.408.587/0001-82</t>
  </si>
  <si>
    <t>29.271.099/0001-48</t>
  </si>
  <si>
    <t>Ortopedista</t>
  </si>
  <si>
    <t>32.764.646/0001-31</t>
  </si>
  <si>
    <t>28.370.076/0001-28</t>
  </si>
  <si>
    <t>Radiologista</t>
  </si>
  <si>
    <t>44.536.583.0001-45</t>
  </si>
  <si>
    <t>Prestação de serviços de segurança do Trabalho e Saúde ocupacional</t>
  </si>
  <si>
    <t xml:space="preserve"> Link de internet</t>
  </si>
  <si>
    <t xml:space="preserve">19.534.139/0001-43 </t>
  </si>
  <si>
    <t>Laboratório</t>
  </si>
  <si>
    <t>54.332.622/0001-46</t>
  </si>
  <si>
    <t>11.510.215/0001-79</t>
  </si>
  <si>
    <t>Analise e elaboração de laudos médicos na especialidade de telerradiologia</t>
  </si>
  <si>
    <t>CONTRATO DE EMPREITADA PARA EXECUÇÃO DE SERVIÇO DA SALA DE TOMOGRAFO</t>
  </si>
  <si>
    <t>41.496.770/0001-54</t>
  </si>
  <si>
    <t>Urologia</t>
  </si>
  <si>
    <t>14.761.398/0001-93</t>
  </si>
  <si>
    <t>Centro de Patologia e Citologia Ltda</t>
  </si>
  <si>
    <t>05.203.035/0001-41</t>
  </si>
  <si>
    <t>Prestação de serviços médicos  voltados a especialidade de Anatomopatologia -</t>
  </si>
  <si>
    <t xml:space="preserve">Clinica Medica e Odontologia Haidar Ltda. </t>
  </si>
  <si>
    <t>10.343.313/0001-04</t>
  </si>
  <si>
    <t>Geronimo Servicos Medicos Ltda</t>
  </si>
  <si>
    <t>Mistretta Raghi Serviços Médicos - Eireli</t>
  </si>
  <si>
    <t xml:space="preserve">Prest. De Serviços Medicos Especializados </t>
  </si>
  <si>
    <t>Gastroclinica/Reumatologia</t>
  </si>
  <si>
    <t xml:space="preserve">Ginecologia </t>
  </si>
  <si>
    <t>Aurum Softmatic Ltda</t>
  </si>
  <si>
    <t>17.160.849/0004-78</t>
  </si>
  <si>
    <t xml:space="preserve">Clinica Médica Pansardi Ltda. </t>
  </si>
  <si>
    <t>Localmed Diagnósticos Médicos ltda.</t>
  </si>
  <si>
    <t xml:space="preserve">M. Bassi Clinica Medica </t>
  </si>
  <si>
    <t>29.249.336/0001-74</t>
  </si>
  <si>
    <t>10.390.398/0001-73</t>
  </si>
  <si>
    <t>Miranda e Sadoco Ltda.</t>
  </si>
  <si>
    <t xml:space="preserve">SR Martins Corretora de Seguros </t>
  </si>
  <si>
    <t>01.199.456/0001-95</t>
  </si>
  <si>
    <t xml:space="preserve">Cintia Albuquerque Zambianco </t>
  </si>
  <si>
    <t xml:space="preserve">Serviços médicos prestados na especialidade de anestesiologia </t>
  </si>
  <si>
    <t>Vigência 01/11/2023</t>
  </si>
  <si>
    <t>WGM Clinica Medica Ltda</t>
  </si>
  <si>
    <t>Clinmed Serviços Médicos Ltda</t>
  </si>
  <si>
    <t>31.389.029/0001-30</t>
  </si>
  <si>
    <t xml:space="preserve">Reumatologia </t>
  </si>
  <si>
    <t>Rescisão</t>
  </si>
  <si>
    <t>Crry Servicos Medicos Ltda</t>
  </si>
  <si>
    <t>27.907.960/0001-96</t>
  </si>
  <si>
    <t>Thales Servicos Médicos Ltda</t>
  </si>
  <si>
    <t>39.468.099/0001-96</t>
  </si>
  <si>
    <t xml:space="preserve">Webby Telecom Ltda - Green telecomunicações ltda </t>
  </si>
  <si>
    <t>Plano de Saúde</t>
  </si>
  <si>
    <t xml:space="preserve">Santa Casa de Misericórdia de Itapeva </t>
  </si>
  <si>
    <t>49.797.293/0002-50</t>
  </si>
  <si>
    <t xml:space="preserve">Plano de saúde dos colaboradores </t>
  </si>
  <si>
    <t>13.797.961/0001-10</t>
  </si>
  <si>
    <t>Elaboração de Arquivo digital ECD 2022</t>
  </si>
  <si>
    <t>Núcleo Fiscal Contabilidade e Consultoria Tributária Ltda</t>
  </si>
  <si>
    <t xml:space="preserve">RELAÇÃO DE CONTRATOS  EM 2023 - OSS ANDRADINA </t>
  </si>
</sst>
</file>

<file path=xl/styles.xml><?xml version="1.0" encoding="utf-8"?>
<styleSheet xmlns="http://schemas.openxmlformats.org/spreadsheetml/2006/main">
  <numFmts count="5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dd/mm/yy;@"/>
    <numFmt numFmtId="168" formatCode="&quot;R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u/>
      <sz val="8"/>
      <color theme="1"/>
      <name val="Arial"/>
      <family val="2"/>
    </font>
    <font>
      <b/>
      <u/>
      <sz val="12"/>
      <color theme="1"/>
      <name val="Arial"/>
      <family val="2"/>
    </font>
    <font>
      <sz val="8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horizontal="left" vertical="center" wrapText="1"/>
    </xf>
    <xf numFmtId="167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5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6" fontId="4" fillId="0" borderId="0" xfId="1" applyFont="1" applyAlignment="1">
      <alignment horizontal="left" vertical="center"/>
    </xf>
    <xf numFmtId="165" fontId="4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166" fontId="6" fillId="3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6" fontId="5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164" fontId="3" fillId="4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left" vertical="center"/>
    </xf>
    <xf numFmtId="166" fontId="4" fillId="0" borderId="4" xfId="1" applyFont="1" applyFill="1" applyBorder="1" applyAlignment="1">
      <alignment horizontal="left" vertical="center" wrapText="1"/>
    </xf>
    <xf numFmtId="167" fontId="5" fillId="0" borderId="4" xfId="0" applyNumberFormat="1" applyFont="1" applyBorder="1" applyAlignment="1">
      <alignment vertical="center" wrapText="1"/>
    </xf>
    <xf numFmtId="166" fontId="5" fillId="0" borderId="4" xfId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4" fontId="3" fillId="4" borderId="4" xfId="5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167" fontId="5" fillId="2" borderId="4" xfId="0" applyNumberFormat="1" applyFont="1" applyFill="1" applyBorder="1" applyAlignment="1">
      <alignment horizontal="left" vertical="center" wrapText="1"/>
    </xf>
    <xf numFmtId="167" fontId="4" fillId="4" borderId="4" xfId="0" applyNumberFormat="1" applyFont="1" applyFill="1" applyBorder="1" applyAlignment="1">
      <alignment vertical="center" wrapText="1"/>
    </xf>
    <xf numFmtId="165" fontId="3" fillId="4" borderId="4" xfId="5" applyFont="1" applyFill="1" applyBorder="1" applyAlignment="1">
      <alignment horizontal="left" vertical="center"/>
    </xf>
    <xf numFmtId="165" fontId="3" fillId="4" borderId="4" xfId="0" applyNumberFormat="1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vertical="center" wrapText="1"/>
    </xf>
    <xf numFmtId="164" fontId="3" fillId="4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/>
    </xf>
    <xf numFmtId="166" fontId="5" fillId="2" borderId="4" xfId="1" applyFont="1" applyFill="1" applyBorder="1" applyAlignment="1">
      <alignment horizontal="left" vertical="center" wrapText="1"/>
    </xf>
    <xf numFmtId="166" fontId="5" fillId="0" borderId="4" xfId="1" applyFont="1" applyFill="1" applyBorder="1" applyAlignment="1">
      <alignment horizontal="left" vertical="center" wrapText="1"/>
    </xf>
    <xf numFmtId="166" fontId="3" fillId="4" borderId="4" xfId="1" applyFont="1" applyFill="1" applyBorder="1" applyAlignment="1">
      <alignment horizontal="left" vertical="center" wrapText="1"/>
    </xf>
    <xf numFmtId="166" fontId="3" fillId="0" borderId="0" xfId="1" applyFont="1" applyFill="1" applyBorder="1" applyAlignment="1">
      <alignment horizontal="left" vertical="center" wrapText="1"/>
    </xf>
    <xf numFmtId="166" fontId="3" fillId="2" borderId="0" xfId="1" applyFont="1" applyFill="1" applyBorder="1" applyAlignment="1">
      <alignment horizontal="left" vertical="center" wrapText="1"/>
    </xf>
    <xf numFmtId="166" fontId="3" fillId="4" borderId="4" xfId="1" applyFont="1" applyFill="1" applyBorder="1" applyAlignment="1">
      <alignment horizontal="left" vertical="center"/>
    </xf>
    <xf numFmtId="166" fontId="4" fillId="0" borderId="0" xfId="1" applyFont="1" applyFill="1" applyBorder="1" applyAlignment="1">
      <alignment horizontal="left" vertical="center" wrapText="1"/>
    </xf>
    <xf numFmtId="166" fontId="8" fillId="4" borderId="4" xfId="1" applyFont="1" applyFill="1" applyBorder="1" applyAlignment="1">
      <alignment horizontal="left" vertical="center" wrapText="1"/>
    </xf>
    <xf numFmtId="166" fontId="5" fillId="2" borderId="4" xfId="1" applyFont="1" applyFill="1" applyBorder="1" applyAlignment="1">
      <alignment horizontal="left" vertical="center"/>
    </xf>
    <xf numFmtId="166" fontId="4" fillId="2" borderId="4" xfId="1" applyFont="1" applyFill="1" applyBorder="1" applyAlignment="1">
      <alignment horizontal="left" vertical="center" wrapText="1"/>
    </xf>
    <xf numFmtId="166" fontId="4" fillId="2" borderId="4" xfId="1" applyFont="1" applyFill="1" applyBorder="1" applyAlignment="1">
      <alignment horizontal="left" vertical="center"/>
    </xf>
    <xf numFmtId="166" fontId="3" fillId="0" borderId="0" xfId="1" applyFont="1" applyFill="1" applyBorder="1" applyAlignment="1">
      <alignment horizontal="left" vertical="center"/>
    </xf>
    <xf numFmtId="166" fontId="4" fillId="0" borderId="4" xfId="1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>
      <alignment horizontal="left" vertical="center"/>
    </xf>
    <xf numFmtId="166" fontId="4" fillId="0" borderId="4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 wrapText="1"/>
    </xf>
    <xf numFmtId="166" fontId="5" fillId="2" borderId="4" xfId="1" applyFont="1" applyFill="1" applyBorder="1" applyAlignment="1">
      <alignment horizontal="center" vertical="center" wrapText="1"/>
    </xf>
    <xf numFmtId="166" fontId="3" fillId="4" borderId="4" xfId="1" applyFont="1" applyFill="1" applyBorder="1" applyAlignment="1">
      <alignment horizontal="center" vertical="center" wrapText="1"/>
    </xf>
    <xf numFmtId="166" fontId="3" fillId="0" borderId="0" xfId="1" applyFont="1" applyFill="1" applyBorder="1" applyAlignment="1">
      <alignment horizontal="center" vertical="center" wrapText="1"/>
    </xf>
    <xf numFmtId="166" fontId="3" fillId="2" borderId="0" xfId="1" applyFont="1" applyFill="1" applyBorder="1" applyAlignment="1">
      <alignment horizontal="center" vertical="center" wrapText="1"/>
    </xf>
    <xf numFmtId="166" fontId="4" fillId="0" borderId="0" xfId="1" applyFont="1" applyFill="1" applyBorder="1" applyAlignment="1">
      <alignment horizontal="center" vertical="center" wrapText="1"/>
    </xf>
    <xf numFmtId="166" fontId="8" fillId="4" borderId="4" xfId="1" applyFont="1" applyFill="1" applyBorder="1" applyAlignment="1">
      <alignment horizontal="center" vertical="center" wrapText="1"/>
    </xf>
    <xf numFmtId="166" fontId="5" fillId="2" borderId="4" xfId="1" applyFont="1" applyFill="1" applyBorder="1" applyAlignment="1">
      <alignment horizontal="center" vertical="center"/>
    </xf>
    <xf numFmtId="166" fontId="4" fillId="2" borderId="4" xfId="1" applyFont="1" applyFill="1" applyBorder="1" applyAlignment="1">
      <alignment horizontal="center" vertical="center" wrapText="1"/>
    </xf>
    <xf numFmtId="166" fontId="4" fillId="2" borderId="4" xfId="1" applyFont="1" applyFill="1" applyBorder="1" applyAlignment="1">
      <alignment horizontal="center" vertical="center"/>
    </xf>
    <xf numFmtId="166" fontId="3" fillId="0" borderId="0" xfId="1" applyFont="1" applyFill="1" applyBorder="1" applyAlignment="1">
      <alignment horizontal="center" vertical="center"/>
    </xf>
    <xf numFmtId="166" fontId="4" fillId="0" borderId="0" xfId="1" applyFont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166" fontId="4" fillId="0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3" fillId="4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166" fontId="4" fillId="2" borderId="0" xfId="1" applyFont="1" applyFill="1" applyAlignment="1">
      <alignment vertical="center"/>
    </xf>
    <xf numFmtId="165" fontId="5" fillId="0" borderId="0" xfId="5" applyFont="1" applyFill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8" fontId="5" fillId="2" borderId="7" xfId="0" applyNumberFormat="1" applyFont="1" applyFill="1" applyBorder="1" applyAlignment="1">
      <alignment horizontal="left" vertical="center"/>
    </xf>
    <xf numFmtId="166" fontId="4" fillId="2" borderId="4" xfId="1" applyFont="1" applyFill="1" applyBorder="1" applyAlignment="1">
      <alignment horizontal="right" vertical="center"/>
    </xf>
    <xf numFmtId="166" fontId="8" fillId="4" borderId="4" xfId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8" fontId="5" fillId="2" borderId="8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4" fillId="0" borderId="0" xfId="1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6" fontId="5" fillId="4" borderId="4" xfId="1" applyFont="1" applyFill="1" applyBorder="1" applyAlignment="1">
      <alignment horizontal="left" vertical="center" wrapText="1"/>
    </xf>
    <xf numFmtId="166" fontId="11" fillId="0" borderId="4" xfId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 wrapText="1"/>
    </xf>
    <xf numFmtId="166" fontId="3" fillId="4" borderId="4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6" fontId="5" fillId="0" borderId="0" xfId="1" applyFont="1" applyAlignment="1">
      <alignment horizontal="center" vertical="center"/>
    </xf>
    <xf numFmtId="166" fontId="8" fillId="0" borderId="0" xfId="1" applyFont="1" applyFill="1" applyBorder="1" applyAlignment="1">
      <alignment horizontal="center" vertical="center" wrapText="1"/>
    </xf>
    <xf numFmtId="166" fontId="5" fillId="0" borderId="4" xfId="1" applyFont="1" applyFill="1" applyBorder="1" applyAlignment="1">
      <alignment horizontal="center" vertical="center"/>
    </xf>
    <xf numFmtId="166" fontId="8" fillId="2" borderId="0" xfId="1" applyFont="1" applyFill="1" applyBorder="1" applyAlignment="1">
      <alignment horizontal="center" vertical="center" wrapText="1"/>
    </xf>
    <xf numFmtId="166" fontId="5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8" fillId="0" borderId="0" xfId="1" applyFont="1" applyFill="1" applyBorder="1" applyAlignment="1">
      <alignment horizontal="center" vertical="center"/>
    </xf>
    <xf numFmtId="166" fontId="8" fillId="4" borderId="4" xfId="1" applyFont="1" applyFill="1" applyBorder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7" fontId="4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3" fillId="2" borderId="9" xfId="5" applyFont="1" applyFill="1" applyBorder="1" applyAlignment="1">
      <alignment horizontal="left" vertical="center"/>
    </xf>
    <xf numFmtId="166" fontId="3" fillId="2" borderId="9" xfId="1" applyFont="1" applyFill="1" applyBorder="1" applyAlignment="1">
      <alignment horizontal="left" vertical="center"/>
    </xf>
    <xf numFmtId="166" fontId="8" fillId="2" borderId="9" xfId="1" applyFont="1" applyFill="1" applyBorder="1" applyAlignment="1">
      <alignment horizontal="center" vertical="center"/>
    </xf>
    <xf numFmtId="166" fontId="3" fillId="2" borderId="9" xfId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vertical="center"/>
    </xf>
    <xf numFmtId="167" fontId="4" fillId="2" borderId="0" xfId="0" applyNumberFormat="1" applyFont="1" applyFill="1" applyAlignment="1">
      <alignment vertical="center" wrapText="1"/>
    </xf>
    <xf numFmtId="166" fontId="5" fillId="0" borderId="0" xfId="1" applyFont="1" applyAlignment="1">
      <alignment horizontal="left" vertical="center"/>
    </xf>
    <xf numFmtId="166" fontId="8" fillId="0" borderId="0" xfId="1" applyFont="1" applyFill="1" applyBorder="1" applyAlignment="1">
      <alignment horizontal="left" vertical="center" wrapText="1"/>
    </xf>
    <xf numFmtId="166" fontId="5" fillId="2" borderId="0" xfId="1" applyFont="1" applyFill="1" applyAlignment="1">
      <alignment vertical="center"/>
    </xf>
    <xf numFmtId="166" fontId="8" fillId="2" borderId="0" xfId="1" applyFont="1" applyFill="1" applyBorder="1" applyAlignment="1">
      <alignment horizontal="left" vertical="center" wrapText="1"/>
    </xf>
    <xf numFmtId="166" fontId="5" fillId="0" borderId="0" xfId="1" applyFont="1" applyFill="1" applyBorder="1" applyAlignment="1">
      <alignment horizontal="left" vertical="center" wrapText="1"/>
    </xf>
    <xf numFmtId="166" fontId="8" fillId="2" borderId="9" xfId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6" fontId="8" fillId="0" borderId="0" xfId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5" applyNumberFormat="1" applyFont="1" applyFill="1" applyBorder="1" applyAlignment="1">
      <alignment horizontal="center" vertical="center" wrapText="1"/>
    </xf>
    <xf numFmtId="0" fontId="6" fillId="3" borderId="9" xfId="5" applyNumberFormat="1" applyFont="1" applyFill="1" applyBorder="1" applyAlignment="1">
      <alignment horizontal="center" vertical="center" wrapText="1"/>
    </xf>
    <xf numFmtId="0" fontId="6" fillId="3" borderId="6" xfId="5" applyNumberFormat="1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57150</xdr:rowOff>
    </xdr:from>
    <xdr:to>
      <xdr:col>0</xdr:col>
      <xdr:colOff>1190625</xdr:colOff>
      <xdr:row>1</xdr:row>
      <xdr:rowOff>123825</xdr:rowOff>
    </xdr:to>
    <xdr:pic>
      <xdr:nvPicPr>
        <xdr:cNvPr id="3" name="Imagem 2" descr="http://127.0.0.1:7633/home/contabilidade@ameitapeva.org.br/Briefcase/-%20AME%20log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57150"/>
          <a:ext cx="1076324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lanilhas%20Mensais/Honorarios%20M&#233;dicos/Honor&#225;rios%20-%20Contas%20Atualizadas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</sheetNames>
    <sheetDataSet>
      <sheetData sheetId="0">
        <row r="26">
          <cell r="K26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5505"/>
  <sheetViews>
    <sheetView showGridLines="0" tabSelected="1" zoomScale="98" zoomScaleNormal="98" zoomScaleSheetLayoutView="80" workbookViewId="0">
      <pane ySplit="3" topLeftCell="A109" activePane="bottomLeft" state="frozen"/>
      <selection pane="bottomLeft" activeCell="A120" sqref="A120"/>
    </sheetView>
  </sheetViews>
  <sheetFormatPr defaultRowHeight="13.5" customHeight="1"/>
  <cols>
    <col min="1" max="1" width="28.42578125" style="3" customWidth="1"/>
    <col min="2" max="2" width="16" style="88" customWidth="1"/>
    <col min="3" max="3" width="9.140625" style="1" customWidth="1"/>
    <col min="4" max="4" width="14" style="11" bestFit="1" customWidth="1"/>
    <col min="5" max="5" width="14.28515625" style="11" bestFit="1" customWidth="1"/>
    <col min="6" max="6" width="14" style="128" bestFit="1" customWidth="1"/>
    <col min="7" max="7" width="13.7109375" style="11" customWidth="1"/>
    <col min="8" max="8" width="13.85546875" style="147" customWidth="1"/>
    <col min="9" max="9" width="11.7109375" style="11" customWidth="1"/>
    <col min="10" max="10" width="8.28515625" style="77" customWidth="1"/>
    <col min="11" max="11" width="9.5703125" style="77" customWidth="1"/>
    <col min="12" max="12" width="11" style="77" bestFit="1" customWidth="1"/>
    <col min="13" max="13" width="9.5703125" style="11" customWidth="1"/>
    <col min="14" max="14" width="11.42578125" style="11" bestFit="1" customWidth="1"/>
    <col min="15" max="15" width="12.140625" style="11" customWidth="1"/>
    <col min="16" max="16" width="13.85546875" style="8" bestFit="1" customWidth="1"/>
    <col min="17" max="17" width="28" style="89" customWidth="1"/>
    <col min="18" max="18" width="9.140625" style="89"/>
    <col min="19" max="19" width="12.140625" style="89" bestFit="1" customWidth="1"/>
    <col min="20" max="16384" width="9.140625" style="89"/>
  </cols>
  <sheetData>
    <row r="1" spans="1:27" ht="25.5" customHeight="1">
      <c r="B1" s="155" t="s">
        <v>241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27" ht="16.5" customHeight="1"/>
    <row r="3" spans="1:27" s="88" customFormat="1" ht="13.5" customHeight="1">
      <c r="A3" s="15" t="s">
        <v>8</v>
      </c>
      <c r="B3" s="15" t="s">
        <v>19</v>
      </c>
      <c r="C3" s="83" t="s">
        <v>9</v>
      </c>
      <c r="D3" s="16" t="s">
        <v>2</v>
      </c>
      <c r="E3" s="16" t="s">
        <v>1</v>
      </c>
      <c r="F3" s="16" t="s">
        <v>10</v>
      </c>
      <c r="G3" s="16" t="s">
        <v>11</v>
      </c>
      <c r="H3" s="16" t="s">
        <v>157</v>
      </c>
      <c r="I3" s="16" t="s">
        <v>158</v>
      </c>
      <c r="J3" s="16" t="s">
        <v>159</v>
      </c>
      <c r="K3" s="16" t="s">
        <v>160</v>
      </c>
      <c r="L3" s="16" t="s">
        <v>161</v>
      </c>
      <c r="M3" s="16" t="s">
        <v>162</v>
      </c>
      <c r="N3" s="16" t="s">
        <v>163</v>
      </c>
      <c r="O3" s="16" t="s">
        <v>164</v>
      </c>
      <c r="P3" s="47" t="s">
        <v>96</v>
      </c>
    </row>
    <row r="4" spans="1:27" s="90" customFormat="1" ht="13.5" customHeight="1">
      <c r="A4" s="162" t="s">
        <v>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3.5" customHeight="1">
      <c r="A5" s="17" t="s">
        <v>211</v>
      </c>
      <c r="B5" s="105" t="s">
        <v>212</v>
      </c>
      <c r="C5" s="84" t="s">
        <v>98</v>
      </c>
      <c r="D5" s="59">
        <v>349.55</v>
      </c>
      <c r="E5" s="50">
        <f>272.65+76.9</f>
        <v>349.54999999999995</v>
      </c>
      <c r="F5" s="67">
        <f>272.65+76.9</f>
        <v>349.54999999999995</v>
      </c>
      <c r="G5" s="50">
        <f>290.92+82.05</f>
        <v>372.97</v>
      </c>
      <c r="H5" s="50">
        <f>290.92+82.05</f>
        <v>372.97</v>
      </c>
      <c r="I5" s="50"/>
      <c r="J5" s="50"/>
      <c r="K5" s="67"/>
      <c r="L5" s="67"/>
      <c r="M5" s="50"/>
      <c r="N5" s="50"/>
      <c r="O5" s="50"/>
      <c r="P5" s="18">
        <f t="shared" ref="P5:P9" si="0">SUM(D5:O5)</f>
        <v>1794.59</v>
      </c>
    </row>
    <row r="6" spans="1:27" ht="13.5" customHeight="1">
      <c r="A6" s="39" t="s">
        <v>156</v>
      </c>
      <c r="B6" s="106" t="s">
        <v>69</v>
      </c>
      <c r="C6" s="27" t="s">
        <v>99</v>
      </c>
      <c r="D6" s="30">
        <v>163.19</v>
      </c>
      <c r="E6" s="30">
        <v>0</v>
      </c>
      <c r="F6" s="20">
        <v>0</v>
      </c>
      <c r="G6" s="51">
        <v>0</v>
      </c>
      <c r="H6" s="51">
        <v>0</v>
      </c>
      <c r="I6" s="59"/>
      <c r="J6" s="64"/>
      <c r="K6" s="30"/>
      <c r="L6" s="64"/>
      <c r="M6" s="30"/>
      <c r="N6" s="30"/>
      <c r="O6" s="30"/>
      <c r="P6" s="18">
        <f t="shared" si="0"/>
        <v>163.19</v>
      </c>
    </row>
    <row r="7" spans="1:27" ht="13.5" customHeight="1">
      <c r="A7" s="39" t="s">
        <v>142</v>
      </c>
      <c r="B7" s="106" t="s">
        <v>118</v>
      </c>
      <c r="C7" s="27" t="s">
        <v>119</v>
      </c>
      <c r="D7" s="30">
        <v>885.06</v>
      </c>
      <c r="E7" s="51">
        <v>885.06</v>
      </c>
      <c r="F7" s="51">
        <v>885.06</v>
      </c>
      <c r="G7" s="51">
        <v>885.06</v>
      </c>
      <c r="H7" s="50">
        <v>885.06</v>
      </c>
      <c r="I7" s="123">
        <v>885.06</v>
      </c>
      <c r="J7" s="123">
        <v>885.06</v>
      </c>
      <c r="K7" s="123">
        <v>885.06</v>
      </c>
      <c r="L7" s="123">
        <v>885.06</v>
      </c>
      <c r="M7" s="123">
        <v>885.06</v>
      </c>
      <c r="N7" s="123">
        <v>885.06</v>
      </c>
      <c r="O7" s="122" t="s">
        <v>223</v>
      </c>
      <c r="P7" s="18">
        <f t="shared" si="0"/>
        <v>9735.6599999999962</v>
      </c>
    </row>
    <row r="8" spans="1:27" ht="13.5" customHeight="1">
      <c r="A8" s="39" t="s">
        <v>143</v>
      </c>
      <c r="B8" s="20" t="s">
        <v>131</v>
      </c>
      <c r="C8" s="84" t="s">
        <v>97</v>
      </c>
      <c r="D8" s="30">
        <v>6100</v>
      </c>
      <c r="E8" s="30">
        <v>6100</v>
      </c>
      <c r="F8" s="20">
        <v>6100</v>
      </c>
      <c r="G8" s="50">
        <v>6100</v>
      </c>
      <c r="H8" s="50">
        <v>6100</v>
      </c>
      <c r="I8" s="50"/>
      <c r="J8" s="67"/>
      <c r="K8" s="64"/>
      <c r="L8" s="74"/>
      <c r="M8" s="50"/>
      <c r="N8" s="50"/>
      <c r="O8" s="50"/>
      <c r="P8" s="18">
        <f>SUM(D8:O8)</f>
        <v>30500</v>
      </c>
    </row>
    <row r="9" spans="1:27" ht="13.5" customHeight="1">
      <c r="A9" s="17" t="s">
        <v>140</v>
      </c>
      <c r="B9" s="106" t="s">
        <v>79</v>
      </c>
      <c r="C9" s="27" t="s">
        <v>80</v>
      </c>
      <c r="D9" s="30">
        <v>0</v>
      </c>
      <c r="E9" s="30">
        <v>0</v>
      </c>
      <c r="F9" s="51">
        <v>0</v>
      </c>
      <c r="G9" s="64">
        <v>350</v>
      </c>
      <c r="H9" s="20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18">
        <f t="shared" si="0"/>
        <v>350</v>
      </c>
    </row>
    <row r="10" spans="1:27" ht="13.5" customHeight="1">
      <c r="A10" s="22" t="s">
        <v>0</v>
      </c>
      <c r="B10" s="107" t="s">
        <v>174</v>
      </c>
      <c r="C10" s="107" t="s">
        <v>174</v>
      </c>
      <c r="D10" s="52">
        <f t="shared" ref="D10:O10" si="1">SUM(D5:D9)</f>
        <v>7497.8</v>
      </c>
      <c r="E10" s="52">
        <f t="shared" si="1"/>
        <v>7334.61</v>
      </c>
      <c r="F10" s="72">
        <f t="shared" si="1"/>
        <v>7334.61</v>
      </c>
      <c r="G10" s="52">
        <f t="shared" si="1"/>
        <v>7708.03</v>
      </c>
      <c r="H10" s="57">
        <f t="shared" si="1"/>
        <v>7358.03</v>
      </c>
      <c r="I10" s="52">
        <f t="shared" si="1"/>
        <v>885.06</v>
      </c>
      <c r="J10" s="68">
        <f t="shared" si="1"/>
        <v>885.06</v>
      </c>
      <c r="K10" s="68">
        <f t="shared" si="1"/>
        <v>885.06</v>
      </c>
      <c r="L10" s="68">
        <f t="shared" si="1"/>
        <v>885.06</v>
      </c>
      <c r="M10" s="52">
        <f t="shared" si="1"/>
        <v>885.06</v>
      </c>
      <c r="N10" s="52">
        <f t="shared" si="1"/>
        <v>885.06</v>
      </c>
      <c r="O10" s="52">
        <f t="shared" si="1"/>
        <v>0</v>
      </c>
      <c r="P10" s="18">
        <f>SUM(D10:O10)</f>
        <v>42543.439999999988</v>
      </c>
    </row>
    <row r="11" spans="1:27" ht="13.5" customHeight="1">
      <c r="A11" s="10"/>
      <c r="B11" s="108"/>
      <c r="C11" s="12"/>
      <c r="D11" s="53"/>
      <c r="E11" s="53"/>
      <c r="F11" s="129"/>
      <c r="G11" s="53"/>
      <c r="H11" s="148"/>
      <c r="I11" s="53"/>
      <c r="J11" s="69"/>
      <c r="K11" s="69"/>
      <c r="L11" s="69"/>
      <c r="M11" s="53"/>
      <c r="N11" s="53"/>
      <c r="O11" s="53"/>
      <c r="P11" s="4"/>
    </row>
    <row r="12" spans="1:27" ht="13.5" customHeight="1">
      <c r="A12" s="159" t="s">
        <v>132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27" ht="13.5" customHeight="1">
      <c r="A13" s="26" t="s">
        <v>62</v>
      </c>
      <c r="B13" s="109" t="s">
        <v>180</v>
      </c>
      <c r="C13" s="84" t="s">
        <v>63</v>
      </c>
      <c r="D13" s="30">
        <v>3851.13</v>
      </c>
      <c r="E13" s="51">
        <v>3663.27</v>
      </c>
      <c r="F13" s="20">
        <v>6011.52</v>
      </c>
      <c r="G13" s="50">
        <v>3506.72</v>
      </c>
      <c r="H13" s="50">
        <v>4383.3999999999996</v>
      </c>
      <c r="I13" s="50"/>
      <c r="J13" s="20"/>
      <c r="K13" s="67"/>
      <c r="L13" s="67"/>
      <c r="M13" s="51"/>
      <c r="N13" s="50"/>
      <c r="O13" s="50"/>
      <c r="P13" s="28">
        <f t="shared" ref="P13:P50" si="2">SUM(D13:O13)</f>
        <v>21416.04</v>
      </c>
    </row>
    <row r="14" spans="1:27" ht="13.5" customHeight="1">
      <c r="A14" s="26" t="s">
        <v>221</v>
      </c>
      <c r="B14" s="109" t="s">
        <v>105</v>
      </c>
      <c r="C14" s="84" t="s">
        <v>222</v>
      </c>
      <c r="D14" s="30">
        <v>1377.64</v>
      </c>
      <c r="E14" s="30">
        <v>1252.4000000000001</v>
      </c>
      <c r="F14" s="51">
        <v>1294.1500000000001</v>
      </c>
      <c r="G14" s="30">
        <v>1252.4000000000001</v>
      </c>
      <c r="H14" s="51">
        <v>1252.4000000000001</v>
      </c>
      <c r="I14" s="30"/>
      <c r="J14" s="30"/>
      <c r="K14" s="30"/>
      <c r="L14" s="30"/>
      <c r="M14" s="30"/>
      <c r="N14" s="30"/>
      <c r="O14" s="50"/>
      <c r="P14" s="28">
        <f t="shared" si="2"/>
        <v>6428.99</v>
      </c>
    </row>
    <row r="15" spans="1:27" ht="13.5" customHeight="1">
      <c r="A15" s="26" t="s">
        <v>26</v>
      </c>
      <c r="B15" s="110" t="s">
        <v>28</v>
      </c>
      <c r="C15" s="85" t="s">
        <v>27</v>
      </c>
      <c r="D15" s="30">
        <v>21016.67</v>
      </c>
      <c r="E15" s="51">
        <v>16869.150000000001</v>
      </c>
      <c r="F15" s="20">
        <v>20141.52</v>
      </c>
      <c r="G15" s="50">
        <v>17605.11</v>
      </c>
      <c r="H15" s="50">
        <v>19658.68</v>
      </c>
      <c r="I15" s="50"/>
      <c r="J15" s="20"/>
      <c r="K15" s="67"/>
      <c r="L15" s="67"/>
      <c r="M15" s="51"/>
      <c r="N15" s="50"/>
      <c r="O15" s="50"/>
      <c r="P15" s="28">
        <f t="shared" si="2"/>
        <v>95291.13</v>
      </c>
    </row>
    <row r="16" spans="1:27" ht="13.5" customHeight="1">
      <c r="A16" s="26" t="s">
        <v>112</v>
      </c>
      <c r="B16" s="110" t="s">
        <v>115</v>
      </c>
      <c r="C16" s="27" t="s">
        <v>27</v>
      </c>
      <c r="D16" s="30">
        <v>8868.1200000000008</v>
      </c>
      <c r="E16" s="51">
        <v>8456.59</v>
      </c>
      <c r="F16" s="20">
        <v>10776.24</v>
      </c>
      <c r="G16" s="50">
        <v>8780.99</v>
      </c>
      <c r="H16" s="50">
        <v>10999.44</v>
      </c>
      <c r="I16" s="50"/>
      <c r="J16" s="20"/>
      <c r="K16" s="67"/>
      <c r="L16" s="67"/>
      <c r="M16" s="51"/>
      <c r="N16" s="50"/>
      <c r="O16" s="50"/>
      <c r="P16" s="28">
        <f t="shared" si="2"/>
        <v>47881.38</v>
      </c>
    </row>
    <row r="17" spans="1:16" ht="13.5" customHeight="1">
      <c r="A17" s="26" t="s">
        <v>133</v>
      </c>
      <c r="B17" s="110" t="s">
        <v>65</v>
      </c>
      <c r="C17" s="27" t="s">
        <v>66</v>
      </c>
      <c r="D17" s="30">
        <v>4608.3599999999997</v>
      </c>
      <c r="E17" s="51">
        <v>2478.66</v>
      </c>
      <c r="F17" s="20">
        <v>4031.02</v>
      </c>
      <c r="G17" s="50">
        <v>3597.77</v>
      </c>
      <c r="H17" s="50">
        <v>2726.39</v>
      </c>
      <c r="I17" s="50"/>
      <c r="J17" s="20"/>
      <c r="K17" s="67"/>
      <c r="L17" s="67"/>
      <c r="M17" s="51"/>
      <c r="N17" s="50"/>
      <c r="O17" s="50"/>
      <c r="P17" s="28">
        <f t="shared" si="2"/>
        <v>17442.2</v>
      </c>
    </row>
    <row r="18" spans="1:16" ht="13.5" customHeight="1">
      <c r="A18" s="31" t="s">
        <v>113</v>
      </c>
      <c r="B18" s="111" t="s">
        <v>114</v>
      </c>
      <c r="C18" s="27" t="s">
        <v>29</v>
      </c>
      <c r="D18" s="62">
        <v>1878.6</v>
      </c>
      <c r="E18" s="32">
        <v>1408.95</v>
      </c>
      <c r="F18" s="130">
        <v>2191.6999999999998</v>
      </c>
      <c r="G18" s="58">
        <v>1408.95</v>
      </c>
      <c r="H18" s="50">
        <v>2348.25</v>
      </c>
      <c r="I18" s="50"/>
      <c r="J18" s="20"/>
      <c r="K18" s="67"/>
      <c r="L18" s="67"/>
      <c r="M18" s="51"/>
      <c r="N18" s="50"/>
      <c r="O18" s="50"/>
      <c r="P18" s="28">
        <f t="shared" si="2"/>
        <v>9236.4500000000007</v>
      </c>
    </row>
    <row r="19" spans="1:16" ht="14.25" customHeight="1">
      <c r="A19" s="26" t="s">
        <v>67</v>
      </c>
      <c r="B19" s="110" t="s">
        <v>68</v>
      </c>
      <c r="C19" s="85" t="s">
        <v>57</v>
      </c>
      <c r="D19" s="30">
        <v>6382.88</v>
      </c>
      <c r="E19" s="51">
        <v>2991.44</v>
      </c>
      <c r="F19" s="20">
        <v>6222.88</v>
      </c>
      <c r="G19" s="50">
        <v>4967.16</v>
      </c>
      <c r="H19" s="50">
        <v>6942.88</v>
      </c>
      <c r="I19" s="50"/>
      <c r="J19" s="20"/>
      <c r="K19" s="67"/>
      <c r="L19" s="67"/>
      <c r="M19" s="51"/>
      <c r="N19" s="50"/>
      <c r="O19" s="50"/>
      <c r="P19" s="28">
        <f t="shared" si="2"/>
        <v>27507.24</v>
      </c>
    </row>
    <row r="20" spans="1:16" ht="13.5" customHeight="1">
      <c r="A20" s="26" t="s">
        <v>56</v>
      </c>
      <c r="B20" s="110" t="s">
        <v>58</v>
      </c>
      <c r="C20" s="85" t="s">
        <v>57</v>
      </c>
      <c r="D20" s="30">
        <v>13454.71</v>
      </c>
      <c r="E20" s="51">
        <v>15312.48</v>
      </c>
      <c r="F20" s="20">
        <v>18557.849999999999</v>
      </c>
      <c r="G20" s="50">
        <v>15566.28</v>
      </c>
      <c r="H20" s="50">
        <v>17566.28</v>
      </c>
      <c r="I20" s="50"/>
      <c r="J20" s="20"/>
      <c r="K20" s="67"/>
      <c r="L20" s="67"/>
      <c r="M20" s="51"/>
      <c r="N20" s="50"/>
      <c r="O20" s="50"/>
      <c r="P20" s="28">
        <f t="shared" si="2"/>
        <v>80457.599999999991</v>
      </c>
    </row>
    <row r="21" spans="1:16" ht="13.5" customHeight="1">
      <c r="A21" s="26" t="s">
        <v>59</v>
      </c>
      <c r="B21" s="110" t="s">
        <v>60</v>
      </c>
      <c r="C21" s="27" t="s">
        <v>25</v>
      </c>
      <c r="D21" s="30">
        <v>11976.28</v>
      </c>
      <c r="E21" s="51">
        <v>10700.31</v>
      </c>
      <c r="F21" s="20">
        <v>11778.97</v>
      </c>
      <c r="G21" s="50">
        <v>12302.37</v>
      </c>
      <c r="H21" s="50">
        <v>11886.19</v>
      </c>
      <c r="I21" s="50"/>
      <c r="J21" s="20"/>
      <c r="K21" s="67"/>
      <c r="L21" s="67"/>
      <c r="M21" s="51"/>
      <c r="N21" s="50"/>
      <c r="O21" s="50"/>
      <c r="P21" s="28">
        <f t="shared" si="2"/>
        <v>58644.12</v>
      </c>
    </row>
    <row r="22" spans="1:16" ht="13.5" customHeight="1">
      <c r="A22" s="26" t="s">
        <v>46</v>
      </c>
      <c r="B22" s="110" t="s">
        <v>48</v>
      </c>
      <c r="C22" s="27" t="s">
        <v>47</v>
      </c>
      <c r="D22" s="30">
        <v>9883.52</v>
      </c>
      <c r="E22" s="51">
        <v>14726.14</v>
      </c>
      <c r="F22" s="20">
        <v>19130.41</v>
      </c>
      <c r="G22" s="50">
        <v>13139.76</v>
      </c>
      <c r="H22" s="50">
        <v>13567.67</v>
      </c>
      <c r="I22" s="50"/>
      <c r="J22" s="20"/>
      <c r="K22" s="67"/>
      <c r="L22" s="67"/>
      <c r="M22" s="51"/>
      <c r="N22" s="50"/>
      <c r="O22" s="50"/>
      <c r="P22" s="28">
        <f t="shared" si="2"/>
        <v>70447.5</v>
      </c>
    </row>
    <row r="23" spans="1:16" ht="13.5" customHeight="1">
      <c r="A23" s="26" t="s">
        <v>128</v>
      </c>
      <c r="B23" s="110" t="s">
        <v>129</v>
      </c>
      <c r="C23" s="27" t="s">
        <v>47</v>
      </c>
      <c r="D23" s="30">
        <v>13682.47</v>
      </c>
      <c r="E23" s="51">
        <v>13024.96</v>
      </c>
      <c r="F23" s="20">
        <v>16625.61</v>
      </c>
      <c r="G23" s="50">
        <v>13024.96</v>
      </c>
      <c r="H23" s="50">
        <v>15529.76</v>
      </c>
      <c r="I23" s="50"/>
      <c r="J23" s="20"/>
      <c r="K23" s="67"/>
      <c r="L23" s="67"/>
      <c r="M23" s="51"/>
      <c r="N23" s="50"/>
      <c r="O23" s="50"/>
      <c r="P23" s="28">
        <f t="shared" si="2"/>
        <v>71887.759999999995</v>
      </c>
    </row>
    <row r="24" spans="1:16" ht="13.5" customHeight="1">
      <c r="A24" s="26" t="s">
        <v>172</v>
      </c>
      <c r="B24" s="112" t="s">
        <v>181</v>
      </c>
      <c r="C24" s="39" t="s">
        <v>182</v>
      </c>
      <c r="D24" s="30">
        <v>5009.6000000000004</v>
      </c>
      <c r="E24" s="51">
        <v>4992.18</v>
      </c>
      <c r="F24" s="20">
        <v>6593.62</v>
      </c>
      <c r="G24" s="50">
        <v>7099.21</v>
      </c>
      <c r="H24" s="50">
        <v>8195.06</v>
      </c>
      <c r="I24" s="50"/>
      <c r="J24" s="20"/>
      <c r="K24" s="67"/>
      <c r="L24" s="67"/>
      <c r="M24" s="51"/>
      <c r="N24" s="50"/>
      <c r="O24" s="50"/>
      <c r="P24" s="28">
        <f t="shared" si="2"/>
        <v>31889.67</v>
      </c>
    </row>
    <row r="25" spans="1:16" ht="13.5" customHeight="1">
      <c r="A25" s="26" t="s">
        <v>179</v>
      </c>
      <c r="B25" s="110" t="s">
        <v>217</v>
      </c>
      <c r="C25" s="27" t="s">
        <v>209</v>
      </c>
      <c r="D25" s="30">
        <v>5314.43</v>
      </c>
      <c r="E25" s="51">
        <v>5699.08</v>
      </c>
      <c r="F25" s="20">
        <v>10776.48</v>
      </c>
      <c r="G25" s="50">
        <v>9156.9599999999991</v>
      </c>
      <c r="H25" s="50">
        <v>9617.68</v>
      </c>
      <c r="I25" s="50"/>
      <c r="J25" s="20"/>
      <c r="K25" s="67"/>
      <c r="L25" s="67"/>
      <c r="M25" s="51"/>
      <c r="N25" s="50"/>
      <c r="O25" s="50"/>
      <c r="P25" s="28">
        <f t="shared" si="2"/>
        <v>40564.629999999997</v>
      </c>
    </row>
    <row r="26" spans="1:16" ht="13.5" customHeight="1">
      <c r="A26" s="26" t="s">
        <v>215</v>
      </c>
      <c r="B26" s="110" t="s">
        <v>216</v>
      </c>
      <c r="C26" s="27" t="s">
        <v>210</v>
      </c>
      <c r="D26" s="30">
        <v>694.16</v>
      </c>
      <c r="E26" s="51">
        <v>694.16</v>
      </c>
      <c r="F26" s="20">
        <v>4310.83</v>
      </c>
      <c r="G26" s="50">
        <v>2444.0700000000002</v>
      </c>
      <c r="H26" s="50">
        <v>3607.88</v>
      </c>
      <c r="I26" s="50"/>
      <c r="J26" s="20"/>
      <c r="K26" s="20"/>
      <c r="L26" s="67"/>
      <c r="M26" s="20"/>
      <c r="N26" s="20"/>
      <c r="O26" s="50"/>
      <c r="P26" s="28">
        <f t="shared" si="2"/>
        <v>11751.099999999999</v>
      </c>
    </row>
    <row r="27" spans="1:16" ht="13.5" customHeight="1">
      <c r="A27" s="26" t="s">
        <v>37</v>
      </c>
      <c r="B27" s="110" t="s">
        <v>39</v>
      </c>
      <c r="C27" s="27" t="s">
        <v>38</v>
      </c>
      <c r="D27" s="59">
        <f>2055.5+2000</f>
        <v>4055.5</v>
      </c>
      <c r="E27" s="51">
        <v>4003.84</v>
      </c>
      <c r="F27" s="20">
        <f>2556.46+2000</f>
        <v>4556.46</v>
      </c>
      <c r="G27" s="50">
        <v>3544.63</v>
      </c>
      <c r="H27" s="50">
        <v>4003.84</v>
      </c>
      <c r="I27" s="50"/>
      <c r="J27" s="20"/>
      <c r="K27" s="67"/>
      <c r="L27" s="67"/>
      <c r="M27" s="51"/>
      <c r="N27" s="50"/>
      <c r="O27" s="50"/>
      <c r="P27" s="28">
        <f t="shared" si="2"/>
        <v>20164.27</v>
      </c>
    </row>
    <row r="28" spans="1:16" ht="13.5" customHeight="1">
      <c r="A28" s="26" t="s">
        <v>21</v>
      </c>
      <c r="B28" s="110" t="s">
        <v>22</v>
      </c>
      <c r="C28" s="27" t="s">
        <v>24</v>
      </c>
      <c r="D28" s="30">
        <v>9751.1299999999992</v>
      </c>
      <c r="E28" s="51">
        <v>2876.93</v>
      </c>
      <c r="F28" s="20">
        <v>6800.54</v>
      </c>
      <c r="G28" s="50">
        <v>3806.99</v>
      </c>
      <c r="H28" s="50">
        <v>5046.29</v>
      </c>
      <c r="I28" s="50"/>
      <c r="J28" s="20"/>
      <c r="K28" s="67"/>
      <c r="L28" s="67"/>
      <c r="M28" s="51"/>
      <c r="N28" s="50"/>
      <c r="O28" s="50"/>
      <c r="P28" s="28">
        <f t="shared" si="2"/>
        <v>28281.879999999997</v>
      </c>
    </row>
    <row r="29" spans="1:16" ht="13.5" customHeight="1">
      <c r="A29" s="26" t="s">
        <v>51</v>
      </c>
      <c r="B29" s="110" t="s">
        <v>53</v>
      </c>
      <c r="C29" s="27" t="s">
        <v>52</v>
      </c>
      <c r="D29" s="30">
        <v>4452.92</v>
      </c>
      <c r="E29" s="51">
        <v>5750.56</v>
      </c>
      <c r="F29" s="20">
        <v>7188.2</v>
      </c>
      <c r="G29" s="50">
        <v>4432.92</v>
      </c>
      <c r="H29" s="50">
        <v>5650.56</v>
      </c>
      <c r="I29" s="50"/>
      <c r="J29" s="20"/>
      <c r="K29" s="67"/>
      <c r="L29" s="67"/>
      <c r="M29" s="51"/>
      <c r="N29" s="50"/>
      <c r="O29" s="50"/>
      <c r="P29" s="28">
        <f t="shared" si="2"/>
        <v>27475.16</v>
      </c>
    </row>
    <row r="30" spans="1:16" ht="13.5" customHeight="1">
      <c r="A30" s="31" t="s">
        <v>213</v>
      </c>
      <c r="B30" s="111" t="s">
        <v>50</v>
      </c>
      <c r="C30" s="27" t="s">
        <v>49</v>
      </c>
      <c r="D30" s="62">
        <v>2953.68</v>
      </c>
      <c r="E30" s="32">
        <v>2903.68</v>
      </c>
      <c r="F30" s="130">
        <v>2919.12</v>
      </c>
      <c r="G30" s="58">
        <v>3646.49</v>
      </c>
      <c r="H30" s="50">
        <v>2538.2399999999998</v>
      </c>
      <c r="I30" s="50"/>
      <c r="J30" s="20"/>
      <c r="K30" s="67"/>
      <c r="L30" s="67"/>
      <c r="M30" s="51"/>
      <c r="N30" s="50"/>
      <c r="O30" s="50"/>
      <c r="P30" s="28">
        <f t="shared" si="2"/>
        <v>14961.21</v>
      </c>
    </row>
    <row r="31" spans="1:16" ht="13.5" customHeight="1">
      <c r="A31" s="26" t="s">
        <v>40</v>
      </c>
      <c r="B31" s="110" t="s">
        <v>41</v>
      </c>
      <c r="C31" s="27" t="s">
        <v>36</v>
      </c>
      <c r="D31" s="30">
        <v>6418.31</v>
      </c>
      <c r="E31" s="51">
        <v>5515.32</v>
      </c>
      <c r="F31" s="20">
        <v>6170.45</v>
      </c>
      <c r="G31" s="50">
        <v>5585.56</v>
      </c>
      <c r="H31" s="50">
        <v>3693.27</v>
      </c>
      <c r="I31" s="50"/>
      <c r="J31" s="20"/>
      <c r="K31" s="67"/>
      <c r="L31" s="67"/>
      <c r="M31" s="51"/>
      <c r="N31" s="50"/>
      <c r="O31" s="50"/>
      <c r="P31" s="28">
        <f t="shared" si="2"/>
        <v>27382.910000000003</v>
      </c>
    </row>
    <row r="32" spans="1:16" ht="13.5" customHeight="1">
      <c r="A32" s="26" t="s">
        <v>229</v>
      </c>
      <c r="B32" s="110" t="s">
        <v>230</v>
      </c>
      <c r="C32" s="27" t="s">
        <v>23</v>
      </c>
      <c r="D32" s="30">
        <v>6106.17</v>
      </c>
      <c r="E32" s="51">
        <v>6106.17</v>
      </c>
      <c r="F32" s="20">
        <v>7058.22</v>
      </c>
      <c r="G32" s="50">
        <v>6511.98</v>
      </c>
      <c r="H32" s="50">
        <v>7599.7</v>
      </c>
      <c r="I32" s="50"/>
      <c r="J32" s="20"/>
      <c r="K32" s="67"/>
      <c r="L32" s="67"/>
      <c r="M32" s="51"/>
      <c r="N32" s="50"/>
      <c r="O32" s="50"/>
      <c r="P32" s="28">
        <f t="shared" si="2"/>
        <v>33382.239999999998</v>
      </c>
    </row>
    <row r="33" spans="1:19" ht="14.25" customHeight="1">
      <c r="A33" s="26" t="s">
        <v>167</v>
      </c>
      <c r="B33" s="113" t="s">
        <v>183</v>
      </c>
      <c r="C33" s="86" t="s">
        <v>23</v>
      </c>
      <c r="D33" s="64">
        <v>8259.86</v>
      </c>
      <c r="E33" s="64" t="s">
        <v>228</v>
      </c>
      <c r="F33" s="20" t="s">
        <v>228</v>
      </c>
      <c r="G33" s="64" t="s">
        <v>228</v>
      </c>
      <c r="H33" s="20" t="s">
        <v>228</v>
      </c>
      <c r="I33" s="64" t="s">
        <v>228</v>
      </c>
      <c r="J33" s="64" t="s">
        <v>228</v>
      </c>
      <c r="K33" s="64" t="s">
        <v>228</v>
      </c>
      <c r="L33" s="64" t="s">
        <v>228</v>
      </c>
      <c r="M33" s="64" t="s">
        <v>228</v>
      </c>
      <c r="N33" s="64" t="s">
        <v>228</v>
      </c>
      <c r="O33" s="64" t="s">
        <v>228</v>
      </c>
      <c r="P33" s="28">
        <f t="shared" si="2"/>
        <v>8259.86</v>
      </c>
    </row>
    <row r="34" spans="1:19" ht="13.5" customHeight="1">
      <c r="A34" s="21" t="s">
        <v>109</v>
      </c>
      <c r="B34" s="110" t="s">
        <v>110</v>
      </c>
      <c r="C34" s="27" t="s">
        <v>23</v>
      </c>
      <c r="D34" s="30">
        <v>55953.11</v>
      </c>
      <c r="E34" s="30">
        <v>57509.99</v>
      </c>
      <c r="F34" s="20">
        <v>60011.27</v>
      </c>
      <c r="G34" s="50">
        <v>68467.98</v>
      </c>
      <c r="H34" s="149">
        <v>71392.67</v>
      </c>
      <c r="I34" s="50"/>
      <c r="J34" s="20"/>
      <c r="K34" s="67"/>
      <c r="L34" s="67"/>
      <c r="M34" s="51"/>
      <c r="N34" s="50"/>
      <c r="O34" s="50"/>
      <c r="P34" s="28">
        <f t="shared" si="2"/>
        <v>313335.01999999996</v>
      </c>
      <c r="Q34" s="92"/>
    </row>
    <row r="35" spans="1:19" ht="13.5" customHeight="1">
      <c r="A35" s="26" t="s">
        <v>224</v>
      </c>
      <c r="B35" s="110" t="s">
        <v>64</v>
      </c>
      <c r="C35" s="85" t="s">
        <v>63</v>
      </c>
      <c r="D35" s="30">
        <v>24999.18</v>
      </c>
      <c r="E35" s="51">
        <v>15402.91</v>
      </c>
      <c r="F35" s="67">
        <v>23570.69</v>
      </c>
      <c r="G35" s="50">
        <v>19368.75</v>
      </c>
      <c r="H35" s="50">
        <v>24556.75</v>
      </c>
      <c r="I35" s="50"/>
      <c r="J35" s="20"/>
      <c r="K35" s="67"/>
      <c r="L35" s="67"/>
      <c r="M35" s="51"/>
      <c r="N35" s="50"/>
      <c r="O35" s="50"/>
      <c r="P35" s="28">
        <f t="shared" si="2"/>
        <v>107898.28</v>
      </c>
    </row>
    <row r="36" spans="1:19" ht="13.5" customHeight="1">
      <c r="A36" s="26" t="s">
        <v>42</v>
      </c>
      <c r="B36" s="110" t="s">
        <v>43</v>
      </c>
      <c r="C36" s="85" t="s">
        <v>31</v>
      </c>
      <c r="D36" s="30">
        <v>3917.67</v>
      </c>
      <c r="E36" s="62">
        <v>6159.27</v>
      </c>
      <c r="F36" s="130">
        <v>9047.1299999999992</v>
      </c>
      <c r="G36" s="60">
        <v>7499.24</v>
      </c>
      <c r="H36" s="50">
        <v>8248.7199999999993</v>
      </c>
      <c r="I36" s="50"/>
      <c r="J36" s="20"/>
      <c r="K36" s="67"/>
      <c r="L36" s="67"/>
      <c r="M36" s="51"/>
      <c r="N36" s="50"/>
      <c r="O36" s="50"/>
      <c r="P36" s="28">
        <f t="shared" si="2"/>
        <v>34872.03</v>
      </c>
    </row>
    <row r="37" spans="1:19" ht="13.5" customHeight="1">
      <c r="A37" s="26" t="s">
        <v>30</v>
      </c>
      <c r="B37" s="110" t="s">
        <v>32</v>
      </c>
      <c r="C37" s="27" t="s">
        <v>31</v>
      </c>
      <c r="D37" s="30">
        <v>939.3</v>
      </c>
      <c r="E37" s="51">
        <v>939.3</v>
      </c>
      <c r="F37" s="20">
        <v>1252.4000000000001</v>
      </c>
      <c r="G37" s="50">
        <v>1252.4000000000001</v>
      </c>
      <c r="H37" s="50">
        <v>1252.4000000000001</v>
      </c>
      <c r="I37" s="50"/>
      <c r="J37" s="20"/>
      <c r="K37" s="67"/>
      <c r="L37" s="67"/>
      <c r="M37" s="51"/>
      <c r="N37" s="50"/>
      <c r="O37" s="50"/>
      <c r="P37" s="28">
        <f t="shared" si="2"/>
        <v>5635.7999999999993</v>
      </c>
    </row>
    <row r="38" spans="1:19" ht="13.5" customHeight="1">
      <c r="A38" s="31" t="s">
        <v>173</v>
      </c>
      <c r="B38" s="109" t="s">
        <v>184</v>
      </c>
      <c r="C38" s="39" t="s">
        <v>185</v>
      </c>
      <c r="D38" s="62">
        <v>2817.9</v>
      </c>
      <c r="E38" s="32">
        <v>3913.75</v>
      </c>
      <c r="F38" s="130">
        <v>5103.53</v>
      </c>
      <c r="G38" s="58">
        <v>3005.76</v>
      </c>
      <c r="H38" s="50">
        <v>4007.68</v>
      </c>
      <c r="I38" s="50"/>
      <c r="J38" s="20"/>
      <c r="K38" s="67"/>
      <c r="L38" s="67"/>
      <c r="M38" s="51"/>
      <c r="N38" s="50"/>
      <c r="O38" s="50"/>
      <c r="P38" s="28">
        <f t="shared" si="2"/>
        <v>18848.62</v>
      </c>
    </row>
    <row r="39" spans="1:19" ht="13.5" customHeight="1">
      <c r="A39" s="26" t="s">
        <v>120</v>
      </c>
      <c r="B39" s="110" t="s">
        <v>121</v>
      </c>
      <c r="C39" s="27" t="s">
        <v>31</v>
      </c>
      <c r="D39" s="30">
        <v>2205.5500000000002</v>
      </c>
      <c r="E39" s="51">
        <v>2205.5500000000002</v>
      </c>
      <c r="F39" s="20">
        <v>2205.5500000000002</v>
      </c>
      <c r="G39" s="50">
        <v>0</v>
      </c>
      <c r="H39" s="50">
        <v>0</v>
      </c>
      <c r="I39" s="50"/>
      <c r="J39" s="20"/>
      <c r="K39" s="67"/>
      <c r="L39" s="67"/>
      <c r="M39" s="51"/>
      <c r="N39" s="50"/>
      <c r="O39" s="50"/>
      <c r="P39" s="28">
        <f t="shared" si="2"/>
        <v>6616.6500000000005</v>
      </c>
    </row>
    <row r="40" spans="1:19" ht="13.5" customHeight="1">
      <c r="A40" s="26" t="s">
        <v>231</v>
      </c>
      <c r="B40" s="110" t="s">
        <v>232</v>
      </c>
      <c r="C40" s="27" t="s">
        <v>31</v>
      </c>
      <c r="D40" s="30">
        <v>0</v>
      </c>
      <c r="E40" s="51">
        <v>0</v>
      </c>
      <c r="F40" s="20">
        <v>4539.95</v>
      </c>
      <c r="G40" s="50">
        <v>4508.6400000000003</v>
      </c>
      <c r="H40" s="50">
        <v>5635.8</v>
      </c>
      <c r="I40" s="50"/>
      <c r="J40" s="20"/>
      <c r="K40" s="67"/>
      <c r="L40" s="67"/>
      <c r="M40" s="51"/>
      <c r="N40" s="50"/>
      <c r="O40" s="50"/>
      <c r="P40" s="28">
        <f t="shared" si="2"/>
        <v>14684.39</v>
      </c>
    </row>
    <row r="41" spans="1:19" ht="13.5" customHeight="1">
      <c r="A41" s="26" t="s">
        <v>218</v>
      </c>
      <c r="B41" s="110" t="s">
        <v>55</v>
      </c>
      <c r="C41" s="27" t="s">
        <v>54</v>
      </c>
      <c r="D41" s="30">
        <v>3544.94</v>
      </c>
      <c r="E41" s="51">
        <v>6564.91</v>
      </c>
      <c r="F41" s="20">
        <v>3764.11</v>
      </c>
      <c r="G41" s="50">
        <v>4161.46</v>
      </c>
      <c r="H41" s="50">
        <v>5646.21</v>
      </c>
      <c r="I41" s="50"/>
      <c r="J41" s="20"/>
      <c r="K41" s="67"/>
      <c r="L41" s="67"/>
      <c r="M41" s="51"/>
      <c r="N41" s="50"/>
      <c r="O41" s="50"/>
      <c r="P41" s="28">
        <f t="shared" si="2"/>
        <v>23681.63</v>
      </c>
    </row>
    <row r="42" spans="1:19" ht="13.5" customHeight="1">
      <c r="A42" s="26" t="s">
        <v>95</v>
      </c>
      <c r="B42" s="110" t="s">
        <v>61</v>
      </c>
      <c r="C42" s="27" t="s">
        <v>54</v>
      </c>
      <c r="D42" s="30">
        <v>18940</v>
      </c>
      <c r="E42" s="51">
        <v>6045.49</v>
      </c>
      <c r="F42" s="20">
        <v>18253.55</v>
      </c>
      <c r="G42" s="50">
        <v>14151.03</v>
      </c>
      <c r="H42" s="50">
        <v>14288.3</v>
      </c>
      <c r="I42" s="50"/>
      <c r="J42" s="20"/>
      <c r="K42" s="67"/>
      <c r="L42" s="67"/>
      <c r="M42" s="51"/>
      <c r="N42" s="50"/>
      <c r="O42" s="50"/>
      <c r="P42" s="28">
        <f t="shared" si="2"/>
        <v>71678.37</v>
      </c>
    </row>
    <row r="43" spans="1:19" ht="13.5" customHeight="1">
      <c r="A43" s="31" t="s">
        <v>170</v>
      </c>
      <c r="B43" s="112" t="s">
        <v>186</v>
      </c>
      <c r="C43" s="87" t="s">
        <v>38</v>
      </c>
      <c r="D43" s="62">
        <v>14663.5</v>
      </c>
      <c r="E43" s="32">
        <v>0</v>
      </c>
      <c r="F43" s="130">
        <v>12874.57</v>
      </c>
      <c r="G43" s="58">
        <v>0</v>
      </c>
      <c r="H43" s="50">
        <v>0</v>
      </c>
      <c r="I43" s="50"/>
      <c r="J43" s="20"/>
      <c r="K43" s="67"/>
      <c r="L43" s="67"/>
      <c r="M43" s="67"/>
      <c r="N43" s="67"/>
      <c r="O43" s="50"/>
      <c r="P43" s="28">
        <f t="shared" si="2"/>
        <v>27538.07</v>
      </c>
    </row>
    <row r="44" spans="1:19" ht="13.5" customHeight="1">
      <c r="A44" s="31" t="s">
        <v>225</v>
      </c>
      <c r="B44" s="124" t="s">
        <v>226</v>
      </c>
      <c r="C44" s="87" t="s">
        <v>227</v>
      </c>
      <c r="D44" s="62">
        <v>1843.87</v>
      </c>
      <c r="E44" s="32">
        <v>1843.87</v>
      </c>
      <c r="F44" s="130">
        <v>5531.6</v>
      </c>
      <c r="G44" s="58">
        <v>3687.73</v>
      </c>
      <c r="H44" s="50">
        <v>3687.73</v>
      </c>
      <c r="I44" s="50"/>
      <c r="J44" s="20"/>
      <c r="K44" s="67"/>
      <c r="L44" s="67"/>
      <c r="M44" s="67"/>
      <c r="N44" s="67"/>
      <c r="O44" s="50"/>
      <c r="P44" s="28">
        <f t="shared" si="2"/>
        <v>16594.8</v>
      </c>
    </row>
    <row r="45" spans="1:19" ht="13.5" customHeight="1">
      <c r="A45" s="26" t="s">
        <v>44</v>
      </c>
      <c r="B45" s="110" t="s">
        <v>45</v>
      </c>
      <c r="C45" s="85" t="s">
        <v>34</v>
      </c>
      <c r="D45" s="30">
        <v>7850</v>
      </c>
      <c r="E45" s="51">
        <v>6740</v>
      </c>
      <c r="F45" s="20">
        <v>9060</v>
      </c>
      <c r="G45" s="50">
        <v>8940</v>
      </c>
      <c r="H45" s="50">
        <v>9600</v>
      </c>
      <c r="I45" s="50"/>
      <c r="J45" s="20"/>
      <c r="K45" s="67"/>
      <c r="L45" s="67"/>
      <c r="M45" s="51"/>
      <c r="N45" s="50"/>
      <c r="O45" s="50"/>
      <c r="P45" s="28">
        <f t="shared" si="2"/>
        <v>42190</v>
      </c>
    </row>
    <row r="46" spans="1:19" ht="13.5" customHeight="1">
      <c r="A46" s="26" t="s">
        <v>33</v>
      </c>
      <c r="B46" s="110" t="s">
        <v>35</v>
      </c>
      <c r="C46" s="85" t="s">
        <v>34</v>
      </c>
      <c r="D46" s="30">
        <v>3680</v>
      </c>
      <c r="E46" s="51">
        <v>4760</v>
      </c>
      <c r="F46" s="20">
        <v>6520</v>
      </c>
      <c r="G46" s="50">
        <v>4580</v>
      </c>
      <c r="H46" s="50">
        <v>8120</v>
      </c>
      <c r="I46" s="50"/>
      <c r="J46" s="67"/>
      <c r="K46" s="67"/>
      <c r="L46" s="67"/>
      <c r="M46" s="51"/>
      <c r="N46" s="50"/>
      <c r="O46" s="50"/>
      <c r="P46" s="28">
        <f t="shared" si="2"/>
        <v>27660</v>
      </c>
      <c r="S46" s="104"/>
    </row>
    <row r="47" spans="1:19" ht="13.5" customHeight="1">
      <c r="A47" s="26" t="s">
        <v>206</v>
      </c>
      <c r="B47" s="112" t="s">
        <v>187</v>
      </c>
      <c r="C47" s="39" t="s">
        <v>188</v>
      </c>
      <c r="D47" s="30">
        <v>2960</v>
      </c>
      <c r="E47" s="30">
        <v>2600</v>
      </c>
      <c r="F47" s="20">
        <v>2960</v>
      </c>
      <c r="G47" s="30">
        <v>3040</v>
      </c>
      <c r="H47" s="50">
        <v>3600</v>
      </c>
      <c r="I47" s="30"/>
      <c r="J47" s="74"/>
      <c r="K47" s="30"/>
      <c r="L47" s="67"/>
      <c r="M47" s="51"/>
      <c r="N47" s="50"/>
      <c r="O47" s="50"/>
      <c r="P47" s="28">
        <f t="shared" si="2"/>
        <v>15160</v>
      </c>
      <c r="S47" s="104"/>
    </row>
    <row r="48" spans="1:19" ht="13.5" customHeight="1">
      <c r="A48" s="26" t="s">
        <v>207</v>
      </c>
      <c r="B48" s="112" t="s">
        <v>200</v>
      </c>
      <c r="C48" s="39" t="s">
        <v>199</v>
      </c>
      <c r="D48" s="30">
        <v>1001.92</v>
      </c>
      <c r="E48" s="30">
        <v>1382.75</v>
      </c>
      <c r="F48" s="20" t="s">
        <v>228</v>
      </c>
      <c r="G48" s="64" t="s">
        <v>228</v>
      </c>
      <c r="H48" s="20" t="s">
        <v>228</v>
      </c>
      <c r="I48" s="64" t="s">
        <v>228</v>
      </c>
      <c r="J48" s="64" t="s">
        <v>228</v>
      </c>
      <c r="K48" s="64" t="s">
        <v>228</v>
      </c>
      <c r="L48" s="64" t="s">
        <v>228</v>
      </c>
      <c r="M48" s="64" t="s">
        <v>228</v>
      </c>
      <c r="N48" s="64" t="s">
        <v>228</v>
      </c>
      <c r="O48" s="64" t="s">
        <v>228</v>
      </c>
      <c r="P48" s="28">
        <f t="shared" si="2"/>
        <v>2384.67</v>
      </c>
      <c r="S48" s="104"/>
    </row>
    <row r="49" spans="1:68" ht="13.5" customHeight="1">
      <c r="A49" s="98" t="s">
        <v>204</v>
      </c>
      <c r="B49" s="114" t="s">
        <v>205</v>
      </c>
      <c r="C49" s="89" t="s">
        <v>208</v>
      </c>
      <c r="D49" s="30">
        <v>10000</v>
      </c>
      <c r="E49" s="30">
        <v>10000</v>
      </c>
      <c r="F49" s="20">
        <v>10000</v>
      </c>
      <c r="G49" s="30">
        <v>10000</v>
      </c>
      <c r="H49" s="50">
        <v>10000</v>
      </c>
      <c r="I49" s="30"/>
      <c r="J49" s="74"/>
      <c r="K49" s="74"/>
      <c r="L49" s="67"/>
      <c r="M49" s="51"/>
      <c r="N49" s="50"/>
      <c r="O49" s="50"/>
      <c r="P49" s="28">
        <f t="shared" si="2"/>
        <v>50000</v>
      </c>
      <c r="S49" s="104"/>
    </row>
    <row r="50" spans="1:68" ht="13.5" customHeight="1">
      <c r="A50" s="22" t="s">
        <v>0</v>
      </c>
      <c r="B50" s="107"/>
      <c r="C50" s="24"/>
      <c r="D50" s="52">
        <f>SUM(D13:D49)</f>
        <v>305313.07999999996</v>
      </c>
      <c r="E50" s="52">
        <f t="shared" ref="E50:O50" si="3">SUM(E13:E49)</f>
        <v>255494.05999999994</v>
      </c>
      <c r="F50" s="57">
        <f t="shared" si="3"/>
        <v>347830.14</v>
      </c>
      <c r="G50" s="52">
        <f t="shared" si="3"/>
        <v>294044.27</v>
      </c>
      <c r="H50" s="57">
        <f t="shared" si="3"/>
        <v>326850.11999999994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52">
        <f t="shared" si="3"/>
        <v>0</v>
      </c>
      <c r="N50" s="52">
        <f t="shared" si="3"/>
        <v>0</v>
      </c>
      <c r="O50" s="52">
        <f t="shared" si="3"/>
        <v>0</v>
      </c>
      <c r="P50" s="28">
        <f t="shared" si="2"/>
        <v>1529531.6699999997</v>
      </c>
      <c r="S50" s="104"/>
    </row>
    <row r="51" spans="1:68" s="65" customFormat="1" ht="13.5" customHeight="1">
      <c r="A51" s="9"/>
      <c r="B51" s="115"/>
      <c r="C51" s="48"/>
      <c r="D51" s="54"/>
      <c r="E51" s="54"/>
      <c r="F51" s="131"/>
      <c r="G51" s="54"/>
      <c r="H51" s="150"/>
      <c r="I51" s="54"/>
      <c r="J51" s="70"/>
      <c r="K51" s="70"/>
      <c r="L51" s="70"/>
      <c r="M51" s="54"/>
      <c r="N51" s="54"/>
      <c r="O51" s="54"/>
      <c r="P51" s="49"/>
      <c r="S51" s="91"/>
    </row>
    <row r="52" spans="1:68" ht="13.5" customHeight="1">
      <c r="A52" s="159" t="s">
        <v>14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1:68" ht="13.5" customHeight="1">
      <c r="A53" s="17" t="s">
        <v>101</v>
      </c>
      <c r="B53" s="106" t="s">
        <v>102</v>
      </c>
      <c r="C53" s="21" t="s">
        <v>103</v>
      </c>
      <c r="D53" s="59">
        <v>1500</v>
      </c>
      <c r="E53" s="50">
        <v>1500</v>
      </c>
      <c r="F53" s="67">
        <v>1500</v>
      </c>
      <c r="G53" s="50">
        <v>1500</v>
      </c>
      <c r="H53" s="50">
        <v>1500</v>
      </c>
      <c r="I53" s="50"/>
      <c r="J53" s="67"/>
      <c r="K53" s="67"/>
      <c r="L53" s="74"/>
      <c r="M53" s="50"/>
      <c r="N53" s="50"/>
      <c r="O53" s="50"/>
      <c r="P53" s="28">
        <f>SUM(D53:O53)</f>
        <v>7500</v>
      </c>
    </row>
    <row r="54" spans="1:68" ht="13.5" customHeight="1">
      <c r="A54" s="22" t="s">
        <v>0</v>
      </c>
      <c r="B54" s="107"/>
      <c r="C54" s="24"/>
      <c r="D54" s="52">
        <f>SUM(D53)</f>
        <v>1500</v>
      </c>
      <c r="E54" s="52">
        <f t="shared" ref="E54:F54" si="4">SUM(E53)</f>
        <v>1500</v>
      </c>
      <c r="F54" s="72">
        <f t="shared" si="4"/>
        <v>1500</v>
      </c>
      <c r="G54" s="52">
        <f>SUM(G53)</f>
        <v>1500</v>
      </c>
      <c r="H54" s="57">
        <f>SUM(H53)</f>
        <v>1500</v>
      </c>
      <c r="I54" s="57">
        <f>SUM(I53)</f>
        <v>0</v>
      </c>
      <c r="J54" s="72">
        <f>SUM(J53)</f>
        <v>0</v>
      </c>
      <c r="K54" s="72">
        <f>SUM(K53:K53)</f>
        <v>0</v>
      </c>
      <c r="L54" s="68">
        <f t="shared" ref="L54:O54" si="5">SUM(L53:L53)</f>
        <v>0</v>
      </c>
      <c r="M54" s="57">
        <f t="shared" si="5"/>
        <v>0</v>
      </c>
      <c r="N54" s="57">
        <f t="shared" si="5"/>
        <v>0</v>
      </c>
      <c r="O54" s="57">
        <f t="shared" si="5"/>
        <v>0</v>
      </c>
      <c r="P54" s="28">
        <f>SUM(P53:P53)</f>
        <v>7500</v>
      </c>
    </row>
    <row r="55" spans="1:68" s="94" customFormat="1" ht="13.5" customHeight="1">
      <c r="A55" s="2"/>
      <c r="B55" s="116"/>
      <c r="C55" s="13"/>
      <c r="D55" s="56"/>
      <c r="E55" s="56"/>
      <c r="F55" s="132"/>
      <c r="G55" s="56"/>
      <c r="H55" s="151"/>
      <c r="I55" s="56"/>
      <c r="J55" s="71"/>
      <c r="K55" s="71"/>
      <c r="L55" s="71"/>
      <c r="M55" s="56"/>
      <c r="N55" s="56"/>
      <c r="O55" s="56"/>
      <c r="P55" s="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93"/>
    </row>
    <row r="56" spans="1:68" ht="13.5" customHeight="1">
      <c r="A56" s="159" t="s">
        <v>4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1"/>
    </row>
    <row r="57" spans="1:68" ht="13.5" customHeight="1">
      <c r="A57" s="17" t="s">
        <v>144</v>
      </c>
      <c r="B57" s="106" t="s">
        <v>122</v>
      </c>
      <c r="C57" s="19" t="s">
        <v>70</v>
      </c>
      <c r="D57" s="59">
        <v>80</v>
      </c>
      <c r="E57" s="50">
        <v>80</v>
      </c>
      <c r="F57" s="67">
        <v>80</v>
      </c>
      <c r="G57" s="50">
        <v>80</v>
      </c>
      <c r="H57" s="50">
        <v>80</v>
      </c>
      <c r="I57" s="50"/>
      <c r="J57" s="67"/>
      <c r="K57" s="67"/>
      <c r="L57" s="74"/>
      <c r="M57" s="50"/>
      <c r="N57" s="50"/>
      <c r="O57" s="50"/>
      <c r="P57" s="18">
        <f>SUM(D57:O57)</f>
        <v>400</v>
      </c>
    </row>
    <row r="58" spans="1:68" ht="13.5" customHeight="1">
      <c r="A58" s="22" t="s">
        <v>0</v>
      </c>
      <c r="B58" s="107"/>
      <c r="C58" s="24"/>
      <c r="D58" s="52">
        <f>SUM(D57:D57)</f>
        <v>80</v>
      </c>
      <c r="E58" s="52">
        <f>SUM(E57:E57)</f>
        <v>80</v>
      </c>
      <c r="F58" s="72">
        <f>SUM(F57:F57)</f>
        <v>80</v>
      </c>
      <c r="G58" s="52">
        <f>SUM(G57)</f>
        <v>80</v>
      </c>
      <c r="H58" s="57">
        <f>SUM(H57)</f>
        <v>80</v>
      </c>
      <c r="I58" s="57">
        <f>SUM(I57)</f>
        <v>0</v>
      </c>
      <c r="J58" s="72">
        <f>SUM(J57)</f>
        <v>0</v>
      </c>
      <c r="K58" s="72">
        <f>K57</f>
        <v>0</v>
      </c>
      <c r="L58" s="68">
        <f t="shared" ref="L58:O58" si="6">SUM(L57:L57)</f>
        <v>0</v>
      </c>
      <c r="M58" s="57">
        <f t="shared" si="6"/>
        <v>0</v>
      </c>
      <c r="N58" s="57">
        <f t="shared" si="6"/>
        <v>0</v>
      </c>
      <c r="O58" s="57">
        <f t="shared" si="6"/>
        <v>0</v>
      </c>
      <c r="P58" s="18">
        <f>SUM(D58:O58)</f>
        <v>400</v>
      </c>
    </row>
    <row r="59" spans="1:68" ht="13.5" customHeight="1">
      <c r="A59" s="10"/>
      <c r="B59" s="108"/>
      <c r="C59" s="12"/>
      <c r="D59" s="53"/>
      <c r="E59" s="53"/>
      <c r="F59" s="129"/>
      <c r="G59" s="53"/>
      <c r="H59" s="148"/>
      <c r="I59" s="53"/>
      <c r="J59" s="69"/>
      <c r="K59" s="69"/>
      <c r="L59" s="69"/>
      <c r="M59" s="53"/>
      <c r="N59" s="53"/>
      <c r="O59" s="53"/>
      <c r="P59" s="4"/>
    </row>
    <row r="60" spans="1:68" ht="13.5" customHeight="1">
      <c r="A60" s="159" t="s">
        <v>83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/>
    </row>
    <row r="61" spans="1:68" ht="13.5" customHeight="1">
      <c r="A61" s="33" t="s">
        <v>145</v>
      </c>
      <c r="B61" s="106" t="s">
        <v>85</v>
      </c>
      <c r="C61" s="19" t="s">
        <v>84</v>
      </c>
      <c r="D61" s="59">
        <v>2000</v>
      </c>
      <c r="E61" s="50">
        <v>2000</v>
      </c>
      <c r="F61" s="67">
        <v>2000</v>
      </c>
      <c r="G61" s="50">
        <v>2000</v>
      </c>
      <c r="H61" s="50">
        <v>2000</v>
      </c>
      <c r="I61" s="50"/>
      <c r="J61" s="67"/>
      <c r="K61" s="67"/>
      <c r="L61" s="74"/>
      <c r="M61" s="50"/>
      <c r="N61" s="50"/>
      <c r="O61" s="50"/>
      <c r="P61" s="18">
        <f>SUM(D61:O61)</f>
        <v>10000</v>
      </c>
    </row>
    <row r="62" spans="1:68" ht="13.5" customHeight="1">
      <c r="A62" s="34" t="s">
        <v>146</v>
      </c>
      <c r="B62" s="106" t="s">
        <v>89</v>
      </c>
      <c r="C62" s="19" t="s">
        <v>88</v>
      </c>
      <c r="D62" s="30">
        <v>221.34</v>
      </c>
      <c r="E62" s="62">
        <v>221.34</v>
      </c>
      <c r="F62" s="32">
        <v>221.34</v>
      </c>
      <c r="G62" s="62">
        <v>221.34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18">
        <f t="shared" ref="P62:P63" si="7">SUM(D62:O62)</f>
        <v>885.36</v>
      </c>
    </row>
    <row r="63" spans="1:68" ht="13.5" customHeight="1">
      <c r="A63" s="22" t="s">
        <v>0</v>
      </c>
      <c r="B63" s="107"/>
      <c r="C63" s="23"/>
      <c r="D63" s="52">
        <f t="shared" ref="D63:F63" si="8">SUM(D61:D62)</f>
        <v>2221.34</v>
      </c>
      <c r="E63" s="52">
        <f t="shared" si="8"/>
        <v>2221.34</v>
      </c>
      <c r="F63" s="72">
        <f t="shared" si="8"/>
        <v>2221.34</v>
      </c>
      <c r="G63" s="52">
        <f>SUM(G61:G62)</f>
        <v>2221.34</v>
      </c>
      <c r="H63" s="57">
        <f>SUM(H61:H62)</f>
        <v>2000</v>
      </c>
      <c r="I63" s="52">
        <f>SUM(I61:I62)</f>
        <v>0</v>
      </c>
      <c r="J63" s="68">
        <f>SUM(J61:J62)</f>
        <v>0</v>
      </c>
      <c r="K63" s="68">
        <f>SUM(K61:K62)</f>
        <v>0</v>
      </c>
      <c r="L63" s="68">
        <f t="shared" ref="L63:O63" si="9">SUM(L61+L62)</f>
        <v>0</v>
      </c>
      <c r="M63" s="68">
        <f t="shared" si="9"/>
        <v>0</v>
      </c>
      <c r="N63" s="52">
        <f t="shared" si="9"/>
        <v>0</v>
      </c>
      <c r="O63" s="52">
        <f t="shared" si="9"/>
        <v>0</v>
      </c>
      <c r="P63" s="18">
        <f t="shared" si="7"/>
        <v>10885.36</v>
      </c>
    </row>
    <row r="64" spans="1:68" ht="13.5" customHeight="1">
      <c r="A64" s="10"/>
      <c r="B64" s="108"/>
      <c r="D64" s="53"/>
      <c r="E64" s="53"/>
      <c r="F64" s="129"/>
      <c r="G64" s="53"/>
      <c r="H64" s="148"/>
      <c r="I64" s="53"/>
      <c r="J64" s="69"/>
      <c r="K64" s="69"/>
      <c r="L64" s="69"/>
      <c r="M64" s="53"/>
      <c r="N64" s="53"/>
      <c r="O64" s="53"/>
      <c r="P64" s="4"/>
    </row>
    <row r="65" spans="1:106" ht="13.5" customHeight="1">
      <c r="A65" s="159" t="s">
        <v>5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/>
    </row>
    <row r="66" spans="1:106" ht="13.5" customHeight="1">
      <c r="A66" s="17" t="s">
        <v>147</v>
      </c>
      <c r="B66" s="106" t="s">
        <v>71</v>
      </c>
      <c r="C66" s="21" t="s">
        <v>100</v>
      </c>
      <c r="D66" s="59">
        <v>5049.3999999999996</v>
      </c>
      <c r="E66" s="51">
        <v>2850.28</v>
      </c>
      <c r="F66" s="20">
        <v>4812.93</v>
      </c>
      <c r="G66" s="51">
        <v>3784.67</v>
      </c>
      <c r="H66" s="50">
        <v>3667.1</v>
      </c>
      <c r="I66" s="51"/>
      <c r="J66" s="67"/>
      <c r="K66" s="20"/>
      <c r="L66" s="64"/>
      <c r="M66" s="51"/>
      <c r="N66" s="51"/>
      <c r="O66" s="51"/>
      <c r="P66" s="18">
        <f>SUM(D66:O66)</f>
        <v>20164.379999999997</v>
      </c>
    </row>
    <row r="67" spans="1:106" ht="13.5" customHeight="1">
      <c r="A67" s="22" t="s">
        <v>0</v>
      </c>
      <c r="B67" s="107"/>
      <c r="C67" s="23"/>
      <c r="D67" s="52">
        <f t="shared" ref="D67:I67" si="10">SUM(D66)</f>
        <v>5049.3999999999996</v>
      </c>
      <c r="E67" s="52">
        <f t="shared" si="10"/>
        <v>2850.28</v>
      </c>
      <c r="F67" s="72">
        <f t="shared" si="10"/>
        <v>4812.93</v>
      </c>
      <c r="G67" s="52">
        <f t="shared" si="10"/>
        <v>3784.67</v>
      </c>
      <c r="H67" s="57">
        <f t="shared" si="10"/>
        <v>3667.1</v>
      </c>
      <c r="I67" s="57">
        <f t="shared" si="10"/>
        <v>0</v>
      </c>
      <c r="J67" s="72">
        <f>SUM(J66)</f>
        <v>0</v>
      </c>
      <c r="K67" s="72">
        <f>K66</f>
        <v>0</v>
      </c>
      <c r="L67" s="68">
        <f t="shared" ref="L67:O67" si="11">SUM(L66:L66)</f>
        <v>0</v>
      </c>
      <c r="M67" s="57">
        <f t="shared" si="11"/>
        <v>0</v>
      </c>
      <c r="N67" s="57">
        <f t="shared" si="11"/>
        <v>0</v>
      </c>
      <c r="O67" s="57">
        <f t="shared" si="11"/>
        <v>0</v>
      </c>
      <c r="P67" s="18">
        <f>SUM(D67:O67)</f>
        <v>20164.379999999997</v>
      </c>
    </row>
    <row r="68" spans="1:106" ht="13.5" customHeight="1">
      <c r="A68" s="10"/>
      <c r="B68" s="108"/>
      <c r="D68" s="53"/>
      <c r="E68" s="53"/>
      <c r="F68" s="129"/>
      <c r="G68" s="53"/>
      <c r="H68" s="148"/>
      <c r="I68" s="53"/>
      <c r="J68" s="69"/>
      <c r="K68" s="69"/>
      <c r="L68" s="69"/>
      <c r="M68" s="53"/>
      <c r="N68" s="53"/>
      <c r="O68" s="53"/>
      <c r="P68" s="4"/>
    </row>
    <row r="69" spans="1:106" ht="13.5" customHeight="1">
      <c r="A69" s="159" t="s">
        <v>6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1"/>
    </row>
    <row r="70" spans="1:106" ht="13.5" customHeight="1">
      <c r="A70" s="17" t="s">
        <v>148</v>
      </c>
      <c r="B70" s="106" t="s">
        <v>86</v>
      </c>
      <c r="C70" s="21" t="s">
        <v>87</v>
      </c>
      <c r="D70" s="59">
        <v>0</v>
      </c>
      <c r="E70" s="50">
        <v>791.34</v>
      </c>
      <c r="F70" s="50">
        <v>0</v>
      </c>
      <c r="G70" s="50">
        <v>836.04</v>
      </c>
      <c r="H70" s="50">
        <v>0</v>
      </c>
      <c r="I70" s="50"/>
      <c r="J70" s="67"/>
      <c r="K70" s="67"/>
      <c r="L70" s="74"/>
      <c r="M70" s="50"/>
      <c r="N70" s="50"/>
      <c r="O70" s="50"/>
      <c r="P70" s="18">
        <f>SUM(D70:O70)</f>
        <v>1627.38</v>
      </c>
    </row>
    <row r="71" spans="1:106" ht="13.5" customHeight="1">
      <c r="A71" s="22" t="s">
        <v>0</v>
      </c>
      <c r="B71" s="107"/>
      <c r="C71" s="23"/>
      <c r="D71" s="52">
        <f>D70</f>
        <v>0</v>
      </c>
      <c r="E71" s="52">
        <f>E70</f>
        <v>791.34</v>
      </c>
      <c r="F71" s="72">
        <f t="shared" ref="F71:N71" si="12">F70</f>
        <v>0</v>
      </c>
      <c r="G71" s="52">
        <f t="shared" si="12"/>
        <v>836.04</v>
      </c>
      <c r="H71" s="57">
        <f t="shared" si="12"/>
        <v>0</v>
      </c>
      <c r="I71" s="52">
        <f t="shared" si="12"/>
        <v>0</v>
      </c>
      <c r="J71" s="68">
        <f t="shared" si="12"/>
        <v>0</v>
      </c>
      <c r="K71" s="52">
        <f t="shared" si="12"/>
        <v>0</v>
      </c>
      <c r="L71" s="68">
        <f t="shared" si="12"/>
        <v>0</v>
      </c>
      <c r="M71" s="52">
        <f t="shared" si="12"/>
        <v>0</v>
      </c>
      <c r="N71" s="52">
        <f t="shared" si="12"/>
        <v>0</v>
      </c>
      <c r="O71" s="52">
        <v>0</v>
      </c>
      <c r="P71" s="18">
        <f>SUM(D71:O71)</f>
        <v>1627.38</v>
      </c>
    </row>
    <row r="72" spans="1:106" ht="13.5" customHeight="1">
      <c r="A72" s="10"/>
      <c r="B72" s="108"/>
      <c r="D72" s="53"/>
      <c r="E72" s="53"/>
      <c r="F72" s="129"/>
      <c r="G72" s="53"/>
      <c r="H72" s="148"/>
      <c r="I72" s="53"/>
      <c r="J72" s="69"/>
      <c r="K72" s="69"/>
      <c r="L72" s="69"/>
      <c r="M72" s="53"/>
      <c r="N72" s="53"/>
      <c r="O72" s="53"/>
      <c r="P72" s="4"/>
    </row>
    <row r="73" spans="1:106" s="95" customFormat="1" ht="13.5" customHeight="1">
      <c r="A73" s="163" t="s">
        <v>177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5"/>
    </row>
    <row r="74" spans="1:106" ht="13.5" customHeight="1">
      <c r="A74" s="36" t="s">
        <v>178</v>
      </c>
      <c r="B74" s="106" t="s">
        <v>198</v>
      </c>
      <c r="C74" s="21" t="s">
        <v>197</v>
      </c>
      <c r="D74" s="59" t="s">
        <v>228</v>
      </c>
      <c r="E74" s="59" t="s">
        <v>228</v>
      </c>
      <c r="F74" s="59" t="s">
        <v>228</v>
      </c>
      <c r="G74" s="59" t="s">
        <v>228</v>
      </c>
      <c r="H74" s="50" t="s">
        <v>228</v>
      </c>
      <c r="I74" s="59" t="s">
        <v>228</v>
      </c>
      <c r="J74" s="59" t="s">
        <v>228</v>
      </c>
      <c r="K74" s="59" t="s">
        <v>228</v>
      </c>
      <c r="L74" s="59" t="s">
        <v>228</v>
      </c>
      <c r="M74" s="59" t="s">
        <v>228</v>
      </c>
      <c r="N74" s="59" t="s">
        <v>228</v>
      </c>
      <c r="O74" s="59" t="s">
        <v>228</v>
      </c>
      <c r="P74" s="25" t="s">
        <v>228</v>
      </c>
      <c r="Q74" s="96"/>
    </row>
    <row r="75" spans="1:106" ht="13.5" customHeight="1">
      <c r="A75" s="22" t="s">
        <v>0</v>
      </c>
      <c r="B75" s="107"/>
      <c r="C75" s="23"/>
      <c r="D75" s="52">
        <f>SUM(D74)</f>
        <v>0</v>
      </c>
      <c r="E75" s="52">
        <f>SUM(E74)</f>
        <v>0</v>
      </c>
      <c r="F75" s="57">
        <f>SUM(F74)</f>
        <v>0</v>
      </c>
      <c r="G75" s="52">
        <f>SUM(G74)</f>
        <v>0</v>
      </c>
      <c r="H75" s="57">
        <f>SUM(H74)</f>
        <v>0</v>
      </c>
      <c r="I75" s="52" t="str">
        <f>I74</f>
        <v>Rescisão</v>
      </c>
      <c r="J75" s="68" t="str">
        <f>J74</f>
        <v>Rescisão</v>
      </c>
      <c r="K75" s="68" t="str">
        <f>K74</f>
        <v>Rescisão</v>
      </c>
      <c r="L75" s="68" t="str">
        <f>L74</f>
        <v>Rescisão</v>
      </c>
      <c r="M75" s="52">
        <v>0</v>
      </c>
      <c r="N75" s="52">
        <v>0</v>
      </c>
      <c r="O75" s="52">
        <v>0</v>
      </c>
      <c r="P75" s="25">
        <f>SUM(D75:O75)</f>
        <v>0</v>
      </c>
    </row>
    <row r="76" spans="1:106" ht="13.5" customHeight="1">
      <c r="A76" s="10"/>
      <c r="B76" s="108"/>
      <c r="D76" s="53"/>
      <c r="E76" s="53"/>
      <c r="F76" s="129"/>
      <c r="G76" s="53"/>
      <c r="H76" s="148"/>
      <c r="I76" s="53"/>
      <c r="J76" s="69"/>
      <c r="K76" s="69"/>
      <c r="L76" s="69"/>
      <c r="M76" s="53"/>
      <c r="N76" s="53"/>
      <c r="O76" s="53"/>
      <c r="P76" s="4"/>
    </row>
    <row r="77" spans="1:106" s="95" customFormat="1" ht="13.5" customHeight="1">
      <c r="A77" s="163" t="s">
        <v>78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5"/>
    </row>
    <row r="78" spans="1:106" ht="13.5" customHeight="1">
      <c r="A78" s="36" t="s">
        <v>138</v>
      </c>
      <c r="B78" s="106" t="s">
        <v>81</v>
      </c>
      <c r="C78" s="21" t="s">
        <v>82</v>
      </c>
      <c r="D78" s="59">
        <v>1470</v>
      </c>
      <c r="E78" s="50">
        <v>1470</v>
      </c>
      <c r="F78" s="50">
        <v>1470</v>
      </c>
      <c r="G78" s="50">
        <v>1470</v>
      </c>
      <c r="H78" s="50">
        <v>1470</v>
      </c>
      <c r="I78" s="50"/>
      <c r="J78" s="67"/>
      <c r="K78" s="67"/>
      <c r="L78" s="67"/>
      <c r="M78" s="50"/>
      <c r="N78" s="50"/>
      <c r="O78" s="50"/>
      <c r="P78" s="25">
        <f>SUM(D78:O78)</f>
        <v>7350</v>
      </c>
      <c r="Q78" s="96"/>
    </row>
    <row r="79" spans="1:106" ht="13.5" customHeight="1">
      <c r="A79" s="22" t="s">
        <v>0</v>
      </c>
      <c r="B79" s="107"/>
      <c r="C79" s="23"/>
      <c r="D79" s="52">
        <f>SUM(D78)</f>
        <v>1470</v>
      </c>
      <c r="E79" s="52">
        <f>SUM(E78)</f>
        <v>1470</v>
      </c>
      <c r="F79" s="57">
        <f t="shared" ref="F79:O79" si="13">SUM(F78)</f>
        <v>1470</v>
      </c>
      <c r="G79" s="52">
        <f t="shared" si="13"/>
        <v>1470</v>
      </c>
      <c r="H79" s="57">
        <f t="shared" si="13"/>
        <v>1470</v>
      </c>
      <c r="I79" s="52">
        <f t="shared" si="13"/>
        <v>0</v>
      </c>
      <c r="J79" s="52">
        <f t="shared" si="13"/>
        <v>0</v>
      </c>
      <c r="K79" s="52">
        <f t="shared" si="13"/>
        <v>0</v>
      </c>
      <c r="L79" s="52">
        <f t="shared" si="13"/>
        <v>0</v>
      </c>
      <c r="M79" s="52">
        <f t="shared" si="13"/>
        <v>0</v>
      </c>
      <c r="N79" s="52">
        <f t="shared" si="13"/>
        <v>0</v>
      </c>
      <c r="O79" s="52">
        <f t="shared" si="13"/>
        <v>0</v>
      </c>
      <c r="P79" s="25">
        <f>SUM(D79:O79)</f>
        <v>7350</v>
      </c>
    </row>
    <row r="80" spans="1:106" s="94" customFormat="1" ht="13.5" customHeight="1">
      <c r="A80" s="2"/>
      <c r="B80" s="116"/>
      <c r="C80" s="13"/>
      <c r="D80" s="56"/>
      <c r="E80" s="56"/>
      <c r="F80" s="132"/>
      <c r="G80" s="56"/>
      <c r="H80" s="151"/>
      <c r="I80" s="56"/>
      <c r="J80" s="71"/>
      <c r="K80" s="71"/>
      <c r="L80" s="71"/>
      <c r="M80" s="56"/>
      <c r="N80" s="56"/>
      <c r="O80" s="56"/>
      <c r="P80" s="4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6" ht="13.5" customHeight="1">
      <c r="A81" s="159" t="s">
        <v>7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1"/>
    </row>
    <row r="82" spans="1:16" ht="13.5" customHeight="1">
      <c r="A82" s="17" t="s">
        <v>149</v>
      </c>
      <c r="B82" s="106" t="s">
        <v>108</v>
      </c>
      <c r="C82" s="21" t="s">
        <v>72</v>
      </c>
      <c r="D82" s="59">
        <v>1850</v>
      </c>
      <c r="E82" s="50">
        <v>1850</v>
      </c>
      <c r="F82" s="67">
        <v>1850</v>
      </c>
      <c r="G82" s="67">
        <v>1850</v>
      </c>
      <c r="H82" s="67">
        <v>1850</v>
      </c>
      <c r="I82" s="50"/>
      <c r="J82" s="67"/>
      <c r="K82" s="67"/>
      <c r="L82" s="67"/>
      <c r="M82" s="50"/>
      <c r="N82" s="50"/>
      <c r="O82" s="50"/>
      <c r="P82" s="18">
        <f>SUM(D82:O82)</f>
        <v>9250</v>
      </c>
    </row>
    <row r="83" spans="1:16" ht="13.5" customHeight="1">
      <c r="A83" s="17" t="s">
        <v>150</v>
      </c>
      <c r="B83" s="106" t="s">
        <v>126</v>
      </c>
      <c r="C83" s="21" t="s">
        <v>127</v>
      </c>
      <c r="D83" s="59">
        <v>1071</v>
      </c>
      <c r="E83" s="50">
        <v>1071</v>
      </c>
      <c r="F83" s="50">
        <v>1071</v>
      </c>
      <c r="G83" s="50">
        <v>1071</v>
      </c>
      <c r="H83" s="50">
        <f>8568+7000</f>
        <v>15568</v>
      </c>
      <c r="I83" s="50" t="s">
        <v>228</v>
      </c>
      <c r="J83" s="50" t="s">
        <v>228</v>
      </c>
      <c r="K83" s="50" t="s">
        <v>228</v>
      </c>
      <c r="L83" s="50" t="s">
        <v>228</v>
      </c>
      <c r="M83" s="50" t="s">
        <v>228</v>
      </c>
      <c r="N83" s="50" t="s">
        <v>228</v>
      </c>
      <c r="O83" s="50" t="s">
        <v>228</v>
      </c>
      <c r="P83" s="18">
        <f t="shared" ref="P83:P84" si="14">SUM(D83:O83)</f>
        <v>19852</v>
      </c>
    </row>
    <row r="84" spans="1:16" ht="13.5" customHeight="1">
      <c r="A84" s="17" t="s">
        <v>151</v>
      </c>
      <c r="B84" s="106" t="s">
        <v>116</v>
      </c>
      <c r="C84" s="21" t="s">
        <v>117</v>
      </c>
      <c r="D84" s="59">
        <v>12041.72</v>
      </c>
      <c r="E84" s="50">
        <f>2*12041.72</f>
        <v>24083.439999999999</v>
      </c>
      <c r="F84" s="50">
        <v>12041.72</v>
      </c>
      <c r="G84" s="50">
        <v>12041.72</v>
      </c>
      <c r="H84" s="50">
        <v>12041.72</v>
      </c>
      <c r="I84" s="50" t="s">
        <v>228</v>
      </c>
      <c r="J84" s="50" t="s">
        <v>228</v>
      </c>
      <c r="K84" s="50" t="s">
        <v>228</v>
      </c>
      <c r="L84" s="50" t="s">
        <v>228</v>
      </c>
      <c r="M84" s="50" t="s">
        <v>228</v>
      </c>
      <c r="N84" s="50" t="s">
        <v>228</v>
      </c>
      <c r="O84" s="50" t="s">
        <v>228</v>
      </c>
      <c r="P84" s="18">
        <f t="shared" si="14"/>
        <v>72250.319999999992</v>
      </c>
    </row>
    <row r="85" spans="1:16" s="2" customFormat="1" ht="13.5" customHeight="1">
      <c r="A85" s="41" t="s">
        <v>240</v>
      </c>
      <c r="B85" s="120" t="s">
        <v>238</v>
      </c>
      <c r="C85" s="17" t="s">
        <v>239</v>
      </c>
      <c r="D85" s="60">
        <v>0</v>
      </c>
      <c r="E85" s="58">
        <v>0</v>
      </c>
      <c r="F85" s="58">
        <v>0</v>
      </c>
      <c r="G85" s="58">
        <v>1222.22</v>
      </c>
      <c r="H85" s="58">
        <v>0</v>
      </c>
      <c r="I85" s="50" t="s">
        <v>228</v>
      </c>
      <c r="J85" s="50" t="s">
        <v>228</v>
      </c>
      <c r="K85" s="50" t="s">
        <v>228</v>
      </c>
      <c r="L85" s="50" t="s">
        <v>228</v>
      </c>
      <c r="M85" s="50" t="s">
        <v>228</v>
      </c>
      <c r="N85" s="50" t="s">
        <v>228</v>
      </c>
      <c r="O85" s="50" t="s">
        <v>228</v>
      </c>
      <c r="P85" s="46">
        <f>SUM(D85:O85)</f>
        <v>1222.22</v>
      </c>
    </row>
    <row r="86" spans="1:16" s="2" customFormat="1" ht="13.5" customHeight="1">
      <c r="A86" s="42"/>
      <c r="B86" s="107"/>
      <c r="C86" s="43"/>
      <c r="D86" s="55">
        <f>SUM(D82:D85)</f>
        <v>14962.72</v>
      </c>
      <c r="E86" s="55">
        <f t="shared" ref="E86:O86" si="15">SUM(E82:E85)</f>
        <v>27004.44</v>
      </c>
      <c r="F86" s="55">
        <f t="shared" si="15"/>
        <v>14962.72</v>
      </c>
      <c r="G86" s="55">
        <f t="shared" si="15"/>
        <v>16184.939999999999</v>
      </c>
      <c r="H86" s="135">
        <f t="shared" si="15"/>
        <v>29459.72</v>
      </c>
      <c r="I86" s="55">
        <f t="shared" si="15"/>
        <v>0</v>
      </c>
      <c r="J86" s="55">
        <f t="shared" si="15"/>
        <v>0</v>
      </c>
      <c r="K86" s="55">
        <f t="shared" si="15"/>
        <v>0</v>
      </c>
      <c r="L86" s="55">
        <f t="shared" si="15"/>
        <v>0</v>
      </c>
      <c r="M86" s="55">
        <f t="shared" si="15"/>
        <v>0</v>
      </c>
      <c r="N86" s="55">
        <f t="shared" si="15"/>
        <v>0</v>
      </c>
      <c r="O86" s="55">
        <f t="shared" si="15"/>
        <v>0</v>
      </c>
      <c r="P86" s="46">
        <f>SUM(D86:O86)</f>
        <v>102574.54</v>
      </c>
    </row>
    <row r="87" spans="1:16" s="146" customFormat="1" ht="13.5" customHeight="1">
      <c r="A87" s="139"/>
      <c r="B87" s="140"/>
      <c r="C87" s="141"/>
      <c r="D87" s="142"/>
      <c r="E87" s="142"/>
      <c r="F87" s="143"/>
      <c r="G87" s="142"/>
      <c r="H87" s="152"/>
      <c r="I87" s="142"/>
      <c r="J87" s="144"/>
      <c r="K87" s="144"/>
      <c r="L87" s="144"/>
      <c r="M87" s="142"/>
      <c r="N87" s="142"/>
      <c r="O87" s="142"/>
      <c r="P87" s="145"/>
    </row>
    <row r="88" spans="1:16" ht="13.5" customHeight="1">
      <c r="A88" s="159" t="s">
        <v>123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1"/>
    </row>
    <row r="89" spans="1:16" ht="13.5" customHeight="1">
      <c r="A89" s="17" t="s">
        <v>152</v>
      </c>
      <c r="B89" s="106" t="s">
        <v>124</v>
      </c>
      <c r="C89" s="21" t="s">
        <v>125</v>
      </c>
      <c r="D89" s="59">
        <v>7557.25</v>
      </c>
      <c r="E89" s="50">
        <v>7557.25</v>
      </c>
      <c r="F89" s="50">
        <v>7557.25</v>
      </c>
      <c r="G89" s="50">
        <v>7557.25</v>
      </c>
      <c r="H89" s="50">
        <v>7557.25</v>
      </c>
      <c r="I89" s="50">
        <v>7557.25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18">
        <f>SUM(D89:O89)</f>
        <v>45343.5</v>
      </c>
    </row>
    <row r="90" spans="1:16" ht="13.5" customHeight="1">
      <c r="A90" s="22" t="s">
        <v>0</v>
      </c>
      <c r="B90" s="107"/>
      <c r="C90" s="23"/>
      <c r="D90" s="52">
        <f t="shared" ref="D90:J90" si="16">SUM(D89)</f>
        <v>7557.25</v>
      </c>
      <c r="E90" s="52">
        <f t="shared" si="16"/>
        <v>7557.25</v>
      </c>
      <c r="F90" s="72">
        <f t="shared" si="16"/>
        <v>7557.25</v>
      </c>
      <c r="G90" s="52">
        <f t="shared" si="16"/>
        <v>7557.25</v>
      </c>
      <c r="H90" s="57">
        <f t="shared" si="16"/>
        <v>7557.25</v>
      </c>
      <c r="I90" s="52">
        <f t="shared" si="16"/>
        <v>7557.25</v>
      </c>
      <c r="J90" s="68">
        <f t="shared" si="16"/>
        <v>0</v>
      </c>
      <c r="K90" s="68">
        <f>K89</f>
        <v>0</v>
      </c>
      <c r="L90" s="68">
        <f>L89</f>
        <v>0</v>
      </c>
      <c r="M90" s="52">
        <f>M89</f>
        <v>0</v>
      </c>
      <c r="N90" s="52">
        <f>SUM(N89)</f>
        <v>0</v>
      </c>
      <c r="O90" s="52">
        <f>SUM(O89)</f>
        <v>0</v>
      </c>
      <c r="P90" s="18">
        <f>SUM(D90:O90)</f>
        <v>45343.5</v>
      </c>
    </row>
    <row r="91" spans="1:16" ht="13.5" customHeight="1">
      <c r="A91" s="35"/>
      <c r="B91" s="80"/>
      <c r="C91" s="38"/>
      <c r="D91" s="38"/>
      <c r="E91" s="38"/>
      <c r="F91" s="133"/>
      <c r="G91" s="38"/>
      <c r="H91" s="153"/>
      <c r="I91" s="38"/>
      <c r="J91" s="80"/>
      <c r="K91" s="69"/>
      <c r="L91" s="80"/>
      <c r="M91" s="38"/>
      <c r="N91" s="38"/>
      <c r="O91" s="38"/>
      <c r="P91" s="45"/>
    </row>
    <row r="92" spans="1:16" ht="13.5" customHeight="1">
      <c r="A92" s="159" t="s">
        <v>234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1"/>
    </row>
    <row r="93" spans="1:16" ht="13.5" customHeight="1">
      <c r="A93" s="17" t="s">
        <v>235</v>
      </c>
      <c r="B93" s="106" t="s">
        <v>236</v>
      </c>
      <c r="C93" s="21" t="s">
        <v>237</v>
      </c>
      <c r="D93" s="59">
        <v>4311.97</v>
      </c>
      <c r="E93" s="50">
        <v>4221.88</v>
      </c>
      <c r="F93" s="50">
        <v>4339.5</v>
      </c>
      <c r="G93" s="50">
        <v>4166.76</v>
      </c>
      <c r="H93" s="50">
        <v>4599.16</v>
      </c>
      <c r="I93" s="50">
        <v>3585.18</v>
      </c>
      <c r="J93" s="67"/>
      <c r="K93" s="67"/>
      <c r="L93" s="67"/>
      <c r="M93" s="50"/>
      <c r="N93" s="50"/>
      <c r="O93" s="50"/>
      <c r="P93" s="18">
        <f>SUM(D93:O93)</f>
        <v>25224.45</v>
      </c>
    </row>
    <row r="94" spans="1:16" ht="13.5" customHeight="1">
      <c r="A94" s="22" t="s">
        <v>0</v>
      </c>
      <c r="B94" s="107"/>
      <c r="C94" s="23"/>
      <c r="D94" s="52">
        <f t="shared" ref="D94:J94" si="17">SUM(D93)</f>
        <v>4311.97</v>
      </c>
      <c r="E94" s="52">
        <f t="shared" si="17"/>
        <v>4221.88</v>
      </c>
      <c r="F94" s="72">
        <f t="shared" si="17"/>
        <v>4339.5</v>
      </c>
      <c r="G94" s="52">
        <f t="shared" si="17"/>
        <v>4166.76</v>
      </c>
      <c r="H94" s="57">
        <f t="shared" si="17"/>
        <v>4599.16</v>
      </c>
      <c r="I94" s="52">
        <f t="shared" si="17"/>
        <v>3585.18</v>
      </c>
      <c r="J94" s="68">
        <f t="shared" si="17"/>
        <v>0</v>
      </c>
      <c r="K94" s="68">
        <f>K93</f>
        <v>0</v>
      </c>
      <c r="L94" s="68">
        <f>L93</f>
        <v>0</v>
      </c>
      <c r="M94" s="52">
        <f>M93</f>
        <v>0</v>
      </c>
      <c r="N94" s="52">
        <f>SUM(N93)</f>
        <v>0</v>
      </c>
      <c r="O94" s="52">
        <f>SUM(O93)</f>
        <v>0</v>
      </c>
      <c r="P94" s="18">
        <f>SUM(D94:O94)</f>
        <v>25224.45</v>
      </c>
    </row>
    <row r="95" spans="1:16" ht="13.5" customHeight="1">
      <c r="A95" s="137"/>
      <c r="B95" s="80"/>
      <c r="C95" s="38"/>
      <c r="D95" s="38"/>
      <c r="E95" s="38"/>
      <c r="F95" s="133"/>
      <c r="G95" s="38"/>
      <c r="H95" s="153"/>
      <c r="I95" s="38"/>
      <c r="J95" s="80"/>
      <c r="K95" s="69"/>
      <c r="L95" s="80"/>
      <c r="M95" s="38"/>
      <c r="N95" s="38"/>
      <c r="O95" s="38"/>
      <c r="P95" s="138"/>
    </row>
    <row r="96" spans="1:16" ht="13.5" customHeight="1">
      <c r="A96" s="159" t="s">
        <v>17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1"/>
    </row>
    <row r="97" spans="1:154" ht="13.5" customHeight="1">
      <c r="A97" s="36" t="s">
        <v>153</v>
      </c>
      <c r="B97" s="117" t="s">
        <v>75</v>
      </c>
      <c r="C97" s="19" t="s">
        <v>74</v>
      </c>
      <c r="D97" s="60">
        <v>2500</v>
      </c>
      <c r="E97" s="58">
        <v>2500</v>
      </c>
      <c r="F97" s="73">
        <v>2500</v>
      </c>
      <c r="G97" s="58">
        <v>2856</v>
      </c>
      <c r="H97" s="58">
        <f>2856+2856</f>
        <v>5712</v>
      </c>
      <c r="I97" s="58"/>
      <c r="J97" s="73"/>
      <c r="K97" s="73"/>
      <c r="L97" s="73"/>
      <c r="M97" s="58"/>
      <c r="N97" s="58"/>
      <c r="O97" s="58"/>
      <c r="P97" s="18">
        <f>SUM(D97:O97)</f>
        <v>16068</v>
      </c>
    </row>
    <row r="98" spans="1:154" ht="13.5" customHeight="1">
      <c r="A98" s="26" t="s">
        <v>109</v>
      </c>
      <c r="B98" s="118" t="s">
        <v>110</v>
      </c>
      <c r="C98" s="19" t="s">
        <v>111</v>
      </c>
      <c r="D98" s="60">
        <f>'[1]01'!$K$26</f>
        <v>0</v>
      </c>
      <c r="E98" s="32">
        <v>7350</v>
      </c>
      <c r="F98" s="130">
        <v>7200</v>
      </c>
      <c r="G98" s="58">
        <v>10500</v>
      </c>
      <c r="H98" s="58">
        <v>10200</v>
      </c>
      <c r="I98" s="102"/>
      <c r="J98" s="101"/>
      <c r="K98" s="73"/>
      <c r="L98" s="75"/>
      <c r="M98" s="58"/>
      <c r="N98" s="58"/>
      <c r="O98" s="58"/>
      <c r="P98" s="18">
        <f t="shared" ref="P98:P100" si="18">SUM(D98:O98)</f>
        <v>35250</v>
      </c>
    </row>
    <row r="99" spans="1:154" ht="13.5" customHeight="1">
      <c r="A99" s="78" t="s">
        <v>214</v>
      </c>
      <c r="B99" s="117" t="s">
        <v>195</v>
      </c>
      <c r="C99" s="19" t="s">
        <v>196</v>
      </c>
      <c r="D99" s="59">
        <f>12645+5469.5</f>
        <v>18114.5</v>
      </c>
      <c r="E99" s="58">
        <f>13905+5469.5</f>
        <v>19374.5</v>
      </c>
      <c r="F99" s="73">
        <v>21669.5</v>
      </c>
      <c r="G99" s="58">
        <f>5040+5469.5</f>
        <v>10509.5</v>
      </c>
      <c r="H99" s="58">
        <v>14175</v>
      </c>
      <c r="I99" s="58"/>
      <c r="J99" s="74"/>
      <c r="K99" s="11"/>
      <c r="L99" s="64"/>
      <c r="M99" s="30"/>
      <c r="N99" s="30"/>
      <c r="O99" s="30"/>
      <c r="P99" s="18">
        <f>SUM(D99:O99)</f>
        <v>83843</v>
      </c>
    </row>
    <row r="100" spans="1:154" ht="13.5" customHeight="1">
      <c r="A100" s="40" t="s">
        <v>0</v>
      </c>
      <c r="B100" s="107"/>
      <c r="C100" s="23"/>
      <c r="D100" s="52">
        <f>SUM(D97:D99)</f>
        <v>20614.5</v>
      </c>
      <c r="E100" s="52">
        <f>SUM(E97:E99)</f>
        <v>29224.5</v>
      </c>
      <c r="F100" s="72">
        <f>F97+F98+F99</f>
        <v>31369.5</v>
      </c>
      <c r="G100" s="52">
        <f t="shared" ref="G100:M100" si="19">SUM(G97:G99)</f>
        <v>23865.5</v>
      </c>
      <c r="H100" s="57">
        <f t="shared" si="19"/>
        <v>30087</v>
      </c>
      <c r="I100" s="52">
        <f t="shared" si="19"/>
        <v>0</v>
      </c>
      <c r="J100" s="100">
        <f t="shared" si="19"/>
        <v>0</v>
      </c>
      <c r="K100" s="68">
        <f t="shared" si="19"/>
        <v>0</v>
      </c>
      <c r="L100" s="68">
        <f t="shared" si="19"/>
        <v>0</v>
      </c>
      <c r="M100" s="68">
        <f t="shared" si="19"/>
        <v>0</v>
      </c>
      <c r="N100" s="52">
        <f>SUM(N97:N99)</f>
        <v>0</v>
      </c>
      <c r="O100" s="52">
        <f>SUM(O97:O99)</f>
        <v>0</v>
      </c>
      <c r="P100" s="18">
        <f t="shared" si="18"/>
        <v>135161</v>
      </c>
    </row>
    <row r="101" spans="1:154" ht="13.5" customHeight="1">
      <c r="A101" s="10"/>
      <c r="B101" s="108"/>
      <c r="D101" s="53"/>
      <c r="E101" s="53"/>
      <c r="F101" s="129"/>
      <c r="G101" s="53"/>
      <c r="H101" s="148"/>
      <c r="I101" s="53"/>
      <c r="J101" s="69"/>
      <c r="K101" s="69"/>
      <c r="L101" s="69"/>
      <c r="M101" s="53"/>
      <c r="N101" s="53"/>
      <c r="O101" s="53"/>
      <c r="P101" s="5"/>
    </row>
    <row r="102" spans="1:154" s="2" customFormat="1" ht="13.5" customHeight="1">
      <c r="A102" s="159" t="s">
        <v>12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1"/>
    </row>
    <row r="103" spans="1:154" ht="13.5" customHeight="1">
      <c r="A103" s="66" t="s">
        <v>154</v>
      </c>
      <c r="B103" s="106" t="s">
        <v>76</v>
      </c>
      <c r="C103" s="21" t="s">
        <v>77</v>
      </c>
      <c r="D103" s="59">
        <v>412.02</v>
      </c>
      <c r="E103" s="59">
        <v>452.57</v>
      </c>
      <c r="F103" s="67">
        <v>242.82</v>
      </c>
      <c r="G103" s="59">
        <v>273.88</v>
      </c>
      <c r="H103" s="50">
        <v>217.77</v>
      </c>
      <c r="I103" s="30"/>
      <c r="J103" s="74"/>
      <c r="K103" s="74"/>
      <c r="L103" s="74"/>
      <c r="M103" s="59"/>
      <c r="N103" s="59"/>
      <c r="O103" s="59"/>
      <c r="P103" s="37">
        <f>SUM(D103:O103)</f>
        <v>1599.06</v>
      </c>
    </row>
    <row r="104" spans="1:154" ht="13.5" customHeight="1">
      <c r="A104" s="22" t="s">
        <v>0</v>
      </c>
      <c r="B104" s="107"/>
      <c r="C104" s="23"/>
      <c r="D104" s="52">
        <f t="shared" ref="D104:I104" si="20">SUM(D103)</f>
        <v>412.02</v>
      </c>
      <c r="E104" s="52">
        <f t="shared" si="20"/>
        <v>452.57</v>
      </c>
      <c r="F104" s="72">
        <f t="shared" si="20"/>
        <v>242.82</v>
      </c>
      <c r="G104" s="52">
        <f t="shared" si="20"/>
        <v>273.88</v>
      </c>
      <c r="H104" s="57">
        <f t="shared" si="20"/>
        <v>217.77</v>
      </c>
      <c r="I104" s="52">
        <f t="shared" si="20"/>
        <v>0</v>
      </c>
      <c r="J104" s="68">
        <f>J103</f>
        <v>0</v>
      </c>
      <c r="K104" s="68">
        <f>SUM(K103)</f>
        <v>0</v>
      </c>
      <c r="L104" s="68">
        <f>L103</f>
        <v>0</v>
      </c>
      <c r="M104" s="52">
        <f>M103</f>
        <v>0</v>
      </c>
      <c r="N104" s="52">
        <f>SUM(N103)</f>
        <v>0</v>
      </c>
      <c r="O104" s="52">
        <f>SUM(O103)</f>
        <v>0</v>
      </c>
      <c r="P104" s="37">
        <f>SUM(D104:O104)</f>
        <v>1599.06</v>
      </c>
    </row>
    <row r="105" spans="1:154" ht="13.5" customHeight="1">
      <c r="A105" s="2"/>
      <c r="B105" s="116"/>
      <c r="C105" s="13"/>
      <c r="D105" s="56"/>
      <c r="E105" s="56"/>
      <c r="F105" s="132"/>
      <c r="G105" s="56"/>
      <c r="H105" s="151"/>
      <c r="I105" s="56"/>
      <c r="J105" s="71"/>
      <c r="K105" s="71"/>
      <c r="L105" s="71"/>
      <c r="M105" s="56"/>
      <c r="N105" s="56"/>
      <c r="O105" s="56"/>
      <c r="P105" s="4"/>
    </row>
    <row r="106" spans="1:154" s="94" customFormat="1" ht="13.5" customHeight="1">
      <c r="A106" s="156" t="s">
        <v>15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8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</row>
    <row r="107" spans="1:154" ht="13.5" customHeight="1">
      <c r="A107" s="39" t="s">
        <v>139</v>
      </c>
      <c r="B107" s="110" t="s">
        <v>104</v>
      </c>
      <c r="C107" s="19" t="s">
        <v>73</v>
      </c>
      <c r="D107" s="60">
        <v>6747.76</v>
      </c>
      <c r="E107" s="62">
        <v>6487</v>
      </c>
      <c r="F107" s="130">
        <v>5360.04</v>
      </c>
      <c r="G107" s="60">
        <v>9259.5400000000009</v>
      </c>
      <c r="H107" s="58">
        <v>6581.68</v>
      </c>
      <c r="I107" s="60"/>
      <c r="J107" s="75"/>
      <c r="K107" s="75"/>
      <c r="L107" s="75"/>
      <c r="M107" s="60"/>
      <c r="N107" s="60"/>
      <c r="O107" s="60"/>
      <c r="P107" s="28">
        <f>SUM(D107:O107)</f>
        <v>34436.020000000004</v>
      </c>
    </row>
    <row r="108" spans="1:154" ht="13.5" customHeight="1">
      <c r="A108" s="22" t="s">
        <v>0</v>
      </c>
      <c r="B108" s="119"/>
      <c r="C108" s="23"/>
      <c r="D108" s="55">
        <f>SUM(D107)</f>
        <v>6747.76</v>
      </c>
      <c r="E108" s="55">
        <f>SUM(E107)</f>
        <v>6487</v>
      </c>
      <c r="F108" s="100">
        <f>SUM(F107)</f>
        <v>5360.04</v>
      </c>
      <c r="G108" s="55">
        <f t="shared" ref="G108:O108" si="21">SUM(G107)</f>
        <v>9259.5400000000009</v>
      </c>
      <c r="H108" s="135">
        <f>SUM(H107)</f>
        <v>6581.68</v>
      </c>
      <c r="I108" s="55">
        <f t="shared" si="21"/>
        <v>0</v>
      </c>
      <c r="J108" s="81">
        <f t="shared" si="21"/>
        <v>0</v>
      </c>
      <c r="K108" s="55">
        <f t="shared" si="21"/>
        <v>0</v>
      </c>
      <c r="L108" s="81">
        <f t="shared" si="21"/>
        <v>0</v>
      </c>
      <c r="M108" s="55">
        <f t="shared" si="21"/>
        <v>0</v>
      </c>
      <c r="N108" s="55">
        <f t="shared" si="21"/>
        <v>0</v>
      </c>
      <c r="O108" s="55">
        <f t="shared" si="21"/>
        <v>0</v>
      </c>
      <c r="P108" s="28">
        <f>SUM(D108:O108)</f>
        <v>34436.020000000004</v>
      </c>
    </row>
    <row r="109" spans="1:154" ht="13.5" customHeight="1">
      <c r="A109" s="10"/>
      <c r="D109" s="61"/>
      <c r="E109" s="61"/>
      <c r="F109" s="134"/>
      <c r="G109" s="61"/>
      <c r="H109" s="154"/>
      <c r="I109" s="61"/>
      <c r="J109" s="76"/>
      <c r="K109" s="76"/>
      <c r="L109" s="76"/>
      <c r="M109" s="61"/>
      <c r="N109" s="61"/>
      <c r="O109" s="61"/>
      <c r="P109" s="6"/>
    </row>
    <row r="110" spans="1:154" s="97" customFormat="1" ht="13.5" customHeight="1">
      <c r="A110" s="159" t="s">
        <v>13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1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</row>
    <row r="111" spans="1:154" ht="13.5" customHeight="1">
      <c r="A111" s="17" t="s">
        <v>175</v>
      </c>
      <c r="B111" s="110" t="s">
        <v>194</v>
      </c>
      <c r="C111" s="19" t="s">
        <v>193</v>
      </c>
      <c r="D111" s="59">
        <v>53368.26</v>
      </c>
      <c r="E111" s="67">
        <v>47839.13</v>
      </c>
      <c r="F111" s="67">
        <v>55230.26</v>
      </c>
      <c r="G111" s="67">
        <v>60799.34</v>
      </c>
      <c r="H111" s="67">
        <v>21852.639999999999</v>
      </c>
      <c r="I111" s="20"/>
      <c r="J111" s="67"/>
      <c r="K111" s="74"/>
      <c r="L111" s="67"/>
      <c r="M111" s="67"/>
      <c r="N111" s="67"/>
      <c r="O111" s="67"/>
      <c r="P111" s="28">
        <f t="shared" ref="P111:P112" si="22">SUM(D111:O111)</f>
        <v>239089.63</v>
      </c>
    </row>
    <row r="112" spans="1:154" ht="13.5" customHeight="1">
      <c r="A112" s="17" t="s">
        <v>201</v>
      </c>
      <c r="B112" s="110" t="s">
        <v>202</v>
      </c>
      <c r="C112" s="19" t="s">
        <v>203</v>
      </c>
      <c r="D112" s="59">
        <v>3517.49</v>
      </c>
      <c r="E112" s="50">
        <v>7010.43</v>
      </c>
      <c r="F112" s="50">
        <v>5148.9399999999996</v>
      </c>
      <c r="G112" s="50">
        <v>5562.98</v>
      </c>
      <c r="H112" s="50">
        <v>7693.79</v>
      </c>
      <c r="I112" s="51"/>
      <c r="J112" s="67"/>
      <c r="K112" s="59"/>
      <c r="L112" s="67"/>
      <c r="M112" s="50"/>
      <c r="N112" s="50"/>
      <c r="O112" s="50"/>
      <c r="P112" s="28">
        <f t="shared" si="22"/>
        <v>28933.63</v>
      </c>
    </row>
    <row r="113" spans="1:154" ht="13.5" customHeight="1">
      <c r="A113" s="22" t="s">
        <v>0</v>
      </c>
      <c r="B113" s="107"/>
      <c r="C113" s="24"/>
      <c r="D113" s="52">
        <f t="shared" ref="D113:F113" si="23">SUM(D111:D112)</f>
        <v>56885.75</v>
      </c>
      <c r="E113" s="52">
        <f t="shared" si="23"/>
        <v>54849.56</v>
      </c>
      <c r="F113" s="52">
        <f t="shared" si="23"/>
        <v>60379.200000000004</v>
      </c>
      <c r="G113" s="52">
        <f>SUM(G111:G112)</f>
        <v>66362.319999999992</v>
      </c>
      <c r="H113" s="57">
        <f>H111</f>
        <v>21852.639999999999</v>
      </c>
      <c r="I113" s="52">
        <f t="shared" ref="I113:O113" si="24">SUM(I111:I112)</f>
        <v>0</v>
      </c>
      <c r="J113" s="68">
        <f t="shared" si="24"/>
        <v>0</v>
      </c>
      <c r="K113" s="52">
        <f t="shared" si="24"/>
        <v>0</v>
      </c>
      <c r="L113" s="68">
        <f t="shared" si="24"/>
        <v>0</v>
      </c>
      <c r="M113" s="68">
        <f t="shared" si="24"/>
        <v>0</v>
      </c>
      <c r="N113" s="52">
        <f t="shared" si="24"/>
        <v>0</v>
      </c>
      <c r="O113" s="52">
        <f t="shared" si="24"/>
        <v>0</v>
      </c>
      <c r="P113" s="28">
        <f>SUM(D113:O113)</f>
        <v>260329.47000000003</v>
      </c>
    </row>
    <row r="114" spans="1:154" ht="13.5" customHeight="1">
      <c r="A114" s="10"/>
      <c r="B114" s="108"/>
      <c r="C114" s="12"/>
      <c r="D114" s="53"/>
      <c r="E114" s="53"/>
      <c r="F114" s="129"/>
      <c r="G114" s="53"/>
      <c r="H114" s="148"/>
      <c r="I114" s="53"/>
      <c r="J114" s="69"/>
      <c r="K114" s="69"/>
      <c r="L114" s="69"/>
      <c r="M114" s="53"/>
      <c r="N114" s="53"/>
      <c r="O114" s="53"/>
      <c r="P114" s="4"/>
    </row>
    <row r="115" spans="1:154" s="94" customFormat="1" ht="13.5" customHeight="1">
      <c r="A115" s="156" t="s">
        <v>20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8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</row>
    <row r="116" spans="1:154" s="2" customFormat="1" ht="13.5" customHeight="1">
      <c r="A116" s="41" t="s">
        <v>141</v>
      </c>
      <c r="B116" s="120" t="s">
        <v>105</v>
      </c>
      <c r="C116" s="17" t="s">
        <v>106</v>
      </c>
      <c r="D116" s="60">
        <v>5000</v>
      </c>
      <c r="E116" s="58">
        <v>5000</v>
      </c>
      <c r="F116" s="58">
        <v>5000</v>
      </c>
      <c r="G116" s="58">
        <v>5000</v>
      </c>
      <c r="H116" s="58">
        <v>5000</v>
      </c>
      <c r="I116" s="58"/>
      <c r="J116" s="73"/>
      <c r="K116" s="58"/>
      <c r="L116" s="73"/>
      <c r="M116" s="58"/>
      <c r="N116" s="58"/>
      <c r="O116" s="58"/>
      <c r="P116" s="46">
        <f>SUM(D116:O116)</f>
        <v>25000</v>
      </c>
    </row>
    <row r="117" spans="1:154" s="2" customFormat="1" ht="13.5" customHeight="1">
      <c r="A117" s="42"/>
      <c r="B117" s="107"/>
      <c r="C117" s="43"/>
      <c r="D117" s="55">
        <f>SUM(D116)</f>
        <v>5000</v>
      </c>
      <c r="E117" s="55">
        <f>E116</f>
        <v>5000</v>
      </c>
      <c r="F117" s="100">
        <f>F116</f>
        <v>5000</v>
      </c>
      <c r="G117" s="55">
        <f>G116</f>
        <v>5000</v>
      </c>
      <c r="H117" s="135">
        <f>H116</f>
        <v>5000</v>
      </c>
      <c r="I117" s="55">
        <f>SUM(I116)</f>
        <v>0</v>
      </c>
      <c r="J117" s="81">
        <f>SUM(J116)</f>
        <v>0</v>
      </c>
      <c r="K117" s="81">
        <f>K116</f>
        <v>0</v>
      </c>
      <c r="L117" s="81">
        <f>L116</f>
        <v>0</v>
      </c>
      <c r="M117" s="55">
        <f>M116</f>
        <v>0</v>
      </c>
      <c r="N117" s="55">
        <f>SUM(N116)</f>
        <v>0</v>
      </c>
      <c r="O117" s="55">
        <f>SUM(O116)</f>
        <v>0</v>
      </c>
      <c r="P117" s="46">
        <f>SUM(D117:O117)</f>
        <v>25000</v>
      </c>
    </row>
    <row r="118" spans="1:154" s="2" customFormat="1" ht="13.5" customHeight="1">
      <c r="B118" s="116"/>
      <c r="C118" s="13"/>
      <c r="D118" s="56"/>
      <c r="E118" s="56"/>
      <c r="F118" s="132"/>
      <c r="G118" s="56"/>
      <c r="H118" s="151"/>
      <c r="I118" s="56"/>
      <c r="J118" s="71"/>
      <c r="K118" s="71"/>
      <c r="L118" s="71"/>
      <c r="M118" s="56"/>
      <c r="N118" s="56"/>
      <c r="O118" s="56"/>
      <c r="P118" s="4"/>
    </row>
    <row r="119" spans="1:154" s="94" customFormat="1" ht="13.5" customHeight="1">
      <c r="A119" s="156" t="s">
        <v>16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8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</row>
    <row r="120" spans="1:154" ht="13.5" customHeight="1">
      <c r="A120" s="127" t="s">
        <v>233</v>
      </c>
      <c r="B120" s="110" t="s">
        <v>192</v>
      </c>
      <c r="C120" s="27" t="s">
        <v>191</v>
      </c>
      <c r="D120" s="58">
        <v>119.9</v>
      </c>
      <c r="E120" s="58">
        <f>95.92+23.98</f>
        <v>119.9</v>
      </c>
      <c r="F120" s="130">
        <v>119.9</v>
      </c>
      <c r="G120" s="62">
        <f>95.92+23.98</f>
        <v>119.9</v>
      </c>
      <c r="H120" s="58">
        <f>23.98+95.92</f>
        <v>119.9</v>
      </c>
      <c r="I120" s="62"/>
      <c r="J120" s="79"/>
      <c r="K120" s="62"/>
      <c r="L120" s="79"/>
      <c r="M120" s="62"/>
      <c r="N120" s="62"/>
      <c r="O120" s="62"/>
      <c r="P120" s="18">
        <f>SUM(D120:O120)</f>
        <v>599.5</v>
      </c>
    </row>
    <row r="121" spans="1:154" ht="13.5" customHeight="1">
      <c r="A121" s="22" t="s">
        <v>0</v>
      </c>
      <c r="B121" s="119"/>
      <c r="C121" s="23"/>
      <c r="D121" s="55">
        <f>SUM(D120:D120)</f>
        <v>119.9</v>
      </c>
      <c r="E121" s="55">
        <f>E120</f>
        <v>119.9</v>
      </c>
      <c r="F121" s="135">
        <f t="shared" ref="F121:O121" si="25">F120</f>
        <v>119.9</v>
      </c>
      <c r="G121" s="55">
        <f t="shared" si="25"/>
        <v>119.9</v>
      </c>
      <c r="H121" s="135">
        <f t="shared" si="25"/>
        <v>119.9</v>
      </c>
      <c r="I121" s="55">
        <f t="shared" si="25"/>
        <v>0</v>
      </c>
      <c r="J121" s="81">
        <f t="shared" si="25"/>
        <v>0</v>
      </c>
      <c r="K121" s="55">
        <f t="shared" si="25"/>
        <v>0</v>
      </c>
      <c r="L121" s="81">
        <f t="shared" si="25"/>
        <v>0</v>
      </c>
      <c r="M121" s="55">
        <f t="shared" si="25"/>
        <v>0</v>
      </c>
      <c r="N121" s="55">
        <f t="shared" si="25"/>
        <v>0</v>
      </c>
      <c r="O121" s="55">
        <f t="shared" si="25"/>
        <v>0</v>
      </c>
      <c r="P121" s="18">
        <f t="shared" ref="P121" si="26">SUM(D121:O121)</f>
        <v>599.5</v>
      </c>
    </row>
    <row r="122" spans="1:154" ht="13.5" customHeight="1">
      <c r="A122" s="10"/>
      <c r="D122" s="61"/>
      <c r="E122" s="61"/>
      <c r="F122" s="134"/>
      <c r="G122" s="61"/>
      <c r="H122" s="154"/>
      <c r="I122" s="61"/>
      <c r="J122" s="76"/>
      <c r="K122" s="76"/>
      <c r="L122" s="76"/>
      <c r="M122" s="61"/>
      <c r="N122" s="61"/>
      <c r="O122" s="61"/>
      <c r="P122" s="7"/>
    </row>
    <row r="123" spans="1:154" s="97" customFormat="1" ht="13.5" customHeight="1">
      <c r="A123" s="156" t="s">
        <v>18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8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</row>
    <row r="124" spans="1:154" ht="13.5" customHeight="1">
      <c r="A124" s="41" t="s">
        <v>165</v>
      </c>
      <c r="B124" s="121" t="s">
        <v>92</v>
      </c>
      <c r="C124" s="29" t="s">
        <v>107</v>
      </c>
      <c r="D124" s="58">
        <v>1178.23</v>
      </c>
      <c r="E124" s="58">
        <v>1198.2</v>
      </c>
      <c r="F124" s="73">
        <v>1522.8</v>
      </c>
      <c r="G124" s="73">
        <v>1548.18</v>
      </c>
      <c r="H124" s="73">
        <v>1548.18</v>
      </c>
      <c r="J124" s="73"/>
      <c r="K124" s="73"/>
      <c r="L124" s="75"/>
      <c r="M124" s="73"/>
      <c r="N124" s="73"/>
      <c r="O124" s="73"/>
      <c r="P124" s="28">
        <f>SUM(D124:O124)</f>
        <v>6995.5900000000011</v>
      </c>
    </row>
    <row r="125" spans="1:154" ht="13.5" customHeight="1">
      <c r="A125" s="41" t="s">
        <v>219</v>
      </c>
      <c r="B125" s="121" t="s">
        <v>220</v>
      </c>
      <c r="C125" s="29" t="s">
        <v>93</v>
      </c>
      <c r="D125" s="60">
        <v>0</v>
      </c>
      <c r="E125" s="11">
        <v>0</v>
      </c>
      <c r="F125" s="58">
        <v>0</v>
      </c>
      <c r="G125" s="60">
        <v>0</v>
      </c>
      <c r="H125" s="58">
        <v>0</v>
      </c>
      <c r="I125" s="60">
        <v>0</v>
      </c>
      <c r="J125" s="60">
        <v>0</v>
      </c>
      <c r="K125" s="60">
        <v>0</v>
      </c>
      <c r="L125" s="60">
        <v>0</v>
      </c>
      <c r="M125" s="60" t="s">
        <v>228</v>
      </c>
      <c r="N125" s="75">
        <v>0</v>
      </c>
      <c r="O125" s="73">
        <v>0</v>
      </c>
      <c r="P125" s="28">
        <f>SUM(D125:O125)</f>
        <v>0</v>
      </c>
      <c r="Q125" s="103"/>
    </row>
    <row r="126" spans="1:154" ht="13.5" customHeight="1">
      <c r="A126" s="22" t="s">
        <v>0</v>
      </c>
      <c r="B126" s="107"/>
      <c r="C126" s="44"/>
      <c r="D126" s="55">
        <f t="shared" ref="D126:O126" si="27">SUM(D124:D125)</f>
        <v>1178.23</v>
      </c>
      <c r="E126" s="55">
        <f t="shared" si="27"/>
        <v>1198.2</v>
      </c>
      <c r="F126" s="100">
        <f t="shared" si="27"/>
        <v>1522.8</v>
      </c>
      <c r="G126" s="55">
        <f t="shared" si="27"/>
        <v>1548.18</v>
      </c>
      <c r="H126" s="135">
        <f t="shared" si="27"/>
        <v>1548.18</v>
      </c>
      <c r="I126" s="55">
        <f t="shared" si="27"/>
        <v>0</v>
      </c>
      <c r="J126" s="81">
        <f t="shared" si="27"/>
        <v>0</v>
      </c>
      <c r="K126" s="55">
        <f t="shared" si="27"/>
        <v>0</v>
      </c>
      <c r="L126" s="81">
        <f t="shared" si="27"/>
        <v>0</v>
      </c>
      <c r="M126" s="55">
        <f t="shared" si="27"/>
        <v>0</v>
      </c>
      <c r="N126" s="55">
        <f t="shared" si="27"/>
        <v>0</v>
      </c>
      <c r="O126" s="55">
        <f t="shared" si="27"/>
        <v>0</v>
      </c>
      <c r="P126" s="28">
        <f t="shared" ref="P126" si="28">SUM(D126:O126)</f>
        <v>6995.5900000000011</v>
      </c>
    </row>
    <row r="127" spans="1:154" ht="13.5" customHeight="1">
      <c r="A127" s="10"/>
      <c r="B127" s="108"/>
      <c r="C127" s="14"/>
      <c r="D127" s="61"/>
      <c r="E127" s="61"/>
      <c r="F127" s="134"/>
      <c r="G127" s="61"/>
      <c r="H127" s="154"/>
      <c r="I127" s="61"/>
      <c r="J127" s="76"/>
      <c r="K127" s="76"/>
      <c r="L127" s="76"/>
      <c r="M127" s="61"/>
      <c r="N127" s="61"/>
      <c r="O127" s="61"/>
      <c r="P127" s="6"/>
    </row>
    <row r="128" spans="1:154" ht="13.5" customHeight="1">
      <c r="A128" s="156" t="s">
        <v>130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8"/>
    </row>
    <row r="129" spans="1:154" s="65" customFormat="1" ht="13.5" customHeight="1">
      <c r="A129" s="82" t="s">
        <v>176</v>
      </c>
      <c r="B129" s="120" t="s">
        <v>189</v>
      </c>
      <c r="C129" s="63" t="s">
        <v>190</v>
      </c>
      <c r="D129" s="60">
        <v>5692.5</v>
      </c>
      <c r="E129" s="60">
        <v>5742</v>
      </c>
      <c r="F129" s="58">
        <v>5692.5</v>
      </c>
      <c r="G129" s="60">
        <v>5692.5</v>
      </c>
      <c r="H129" s="58">
        <v>5692.5</v>
      </c>
      <c r="I129" s="58"/>
      <c r="J129" s="75"/>
      <c r="K129" s="60"/>
      <c r="L129" s="75"/>
      <c r="M129" s="60"/>
      <c r="N129" s="60"/>
      <c r="O129" s="60"/>
      <c r="P129" s="28">
        <f>SUM(D129:O129)</f>
        <v>28512</v>
      </c>
    </row>
    <row r="130" spans="1:154" ht="13.5" customHeight="1">
      <c r="A130" s="22" t="s">
        <v>0</v>
      </c>
      <c r="B130" s="107"/>
      <c r="C130" s="44"/>
      <c r="D130" s="55">
        <f>D129</f>
        <v>5692.5</v>
      </c>
      <c r="E130" s="55">
        <f t="shared" ref="E130:H130" si="29">E129</f>
        <v>5742</v>
      </c>
      <c r="F130" s="135">
        <f t="shared" si="29"/>
        <v>5692.5</v>
      </c>
      <c r="G130" s="55">
        <f t="shared" si="29"/>
        <v>5692.5</v>
      </c>
      <c r="H130" s="135">
        <f t="shared" si="29"/>
        <v>5692.5</v>
      </c>
      <c r="I130" s="55">
        <f>SUM(I129:I129)</f>
        <v>0</v>
      </c>
      <c r="J130" s="55">
        <f>SUM(J129:J129)</f>
        <v>0</v>
      </c>
      <c r="K130" s="55">
        <f>SUM(K129:K129)</f>
        <v>0</v>
      </c>
      <c r="L130" s="81">
        <f>L129</f>
        <v>0</v>
      </c>
      <c r="M130" s="55">
        <f>M129</f>
        <v>0</v>
      </c>
      <c r="N130" s="55">
        <f>SUM(N129)</f>
        <v>0</v>
      </c>
      <c r="O130" s="55">
        <f>SUM(O129)</f>
        <v>0</v>
      </c>
      <c r="P130" s="28">
        <f>SUM(D130:O130)</f>
        <v>28512</v>
      </c>
    </row>
    <row r="131" spans="1:154" ht="13.5" customHeight="1">
      <c r="A131" s="2"/>
      <c r="B131" s="108"/>
      <c r="C131" s="14"/>
      <c r="D131" s="61"/>
      <c r="E131" s="61"/>
      <c r="F131" s="134"/>
      <c r="G131" s="61"/>
      <c r="H131" s="154"/>
      <c r="I131" s="61"/>
      <c r="J131" s="76"/>
      <c r="K131" s="76"/>
      <c r="L131" s="76"/>
      <c r="M131" s="61"/>
      <c r="N131" s="61"/>
      <c r="O131" s="61"/>
      <c r="P131" s="4"/>
    </row>
    <row r="132" spans="1:154" ht="13.5" customHeight="1">
      <c r="A132" s="159" t="s">
        <v>90</v>
      </c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1"/>
    </row>
    <row r="133" spans="1:154" ht="13.5" customHeight="1">
      <c r="A133" s="65" t="s">
        <v>155</v>
      </c>
      <c r="B133" s="110" t="s">
        <v>91</v>
      </c>
      <c r="C133" s="19" t="s">
        <v>94</v>
      </c>
      <c r="D133" s="59">
        <v>700</v>
      </c>
      <c r="E133" s="58">
        <v>700</v>
      </c>
      <c r="F133" s="73">
        <v>700</v>
      </c>
      <c r="G133" s="58">
        <v>700</v>
      </c>
      <c r="H133" s="58">
        <v>700</v>
      </c>
      <c r="I133" s="58"/>
      <c r="J133" s="73"/>
      <c r="K133" s="73"/>
      <c r="L133" s="73"/>
      <c r="M133" s="58"/>
      <c r="N133" s="58"/>
      <c r="O133" s="58"/>
      <c r="P133" s="18">
        <f>SUM(D133:O133)</f>
        <v>3500</v>
      </c>
    </row>
    <row r="134" spans="1:154" ht="13.5" customHeight="1">
      <c r="A134" s="22" t="s">
        <v>0</v>
      </c>
      <c r="B134" s="119"/>
      <c r="C134" s="23"/>
      <c r="D134" s="55">
        <f>SUM(D133)</f>
        <v>700</v>
      </c>
      <c r="E134" s="55">
        <f>E133</f>
        <v>700</v>
      </c>
      <c r="F134" s="100">
        <f t="shared" ref="F134:O134" si="30">F133</f>
        <v>700</v>
      </c>
      <c r="G134" s="55">
        <f t="shared" si="30"/>
        <v>700</v>
      </c>
      <c r="H134" s="135">
        <f t="shared" si="30"/>
        <v>700</v>
      </c>
      <c r="I134" s="55">
        <f t="shared" si="30"/>
        <v>0</v>
      </c>
      <c r="J134" s="81">
        <f t="shared" si="30"/>
        <v>0</v>
      </c>
      <c r="K134" s="55">
        <f t="shared" si="30"/>
        <v>0</v>
      </c>
      <c r="L134" s="81">
        <f t="shared" si="30"/>
        <v>0</v>
      </c>
      <c r="M134" s="55">
        <f t="shared" si="30"/>
        <v>0</v>
      </c>
      <c r="N134" s="55">
        <f t="shared" si="30"/>
        <v>0</v>
      </c>
      <c r="O134" s="55">
        <f t="shared" si="30"/>
        <v>0</v>
      </c>
      <c r="P134" s="18">
        <f>SUM(D134:O134)</f>
        <v>3500</v>
      </c>
    </row>
    <row r="135" spans="1:154" s="94" customFormat="1" ht="13.5" customHeight="1">
      <c r="A135" s="2"/>
      <c r="B135" s="116"/>
      <c r="C135" s="13"/>
      <c r="D135" s="56"/>
      <c r="E135" s="56"/>
      <c r="F135" s="132"/>
      <c r="G135" s="56"/>
      <c r="H135" s="151"/>
      <c r="I135" s="56"/>
      <c r="J135" s="71"/>
      <c r="K135" s="71"/>
      <c r="L135" s="71"/>
      <c r="M135" s="56"/>
      <c r="N135" s="56"/>
      <c r="O135" s="56"/>
      <c r="P135" s="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</row>
    <row r="136" spans="1:154" s="2" customFormat="1" ht="13.5" customHeight="1">
      <c r="A136" s="156" t="s">
        <v>134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8"/>
    </row>
    <row r="137" spans="1:154" s="2" customFormat="1" ht="13.5" customHeight="1">
      <c r="A137" s="41" t="s">
        <v>135</v>
      </c>
      <c r="B137" s="121" t="s">
        <v>136</v>
      </c>
      <c r="C137" s="29" t="s">
        <v>137</v>
      </c>
      <c r="D137" s="60">
        <v>2975.18</v>
      </c>
      <c r="E137" s="60">
        <v>0</v>
      </c>
      <c r="F137" s="73">
        <v>0</v>
      </c>
      <c r="G137" s="73">
        <v>2119.1</v>
      </c>
      <c r="H137" s="58">
        <v>0</v>
      </c>
      <c r="I137" s="58"/>
      <c r="J137" s="73"/>
      <c r="K137" s="73"/>
      <c r="L137" s="73"/>
      <c r="M137" s="58"/>
      <c r="N137" s="73"/>
      <c r="O137" s="58"/>
      <c r="P137" s="125">
        <f>SUM(D137:O137)</f>
        <v>5094.28</v>
      </c>
    </row>
    <row r="138" spans="1:154" ht="13.5" customHeight="1">
      <c r="A138" s="22" t="s">
        <v>0</v>
      </c>
      <c r="B138" s="107"/>
      <c r="C138" s="44"/>
      <c r="D138" s="55">
        <f>SUM(D137)</f>
        <v>2975.18</v>
      </c>
      <c r="E138" s="55">
        <f t="shared" ref="E138:I138" si="31">SUM(E137)</f>
        <v>0</v>
      </c>
      <c r="F138" s="55">
        <f t="shared" si="31"/>
        <v>0</v>
      </c>
      <c r="G138" s="81">
        <f t="shared" si="31"/>
        <v>2119.1</v>
      </c>
      <c r="H138" s="135">
        <f t="shared" si="31"/>
        <v>0</v>
      </c>
      <c r="I138" s="55">
        <f t="shared" si="31"/>
        <v>0</v>
      </c>
      <c r="J138" s="55">
        <f>SUM(J137)</f>
        <v>0</v>
      </c>
      <c r="K138" s="55">
        <f t="shared" ref="K138" si="32">SUM(K137)</f>
        <v>0</v>
      </c>
      <c r="L138" s="55">
        <f t="shared" ref="L138" si="33">SUM(L137)</f>
        <v>0</v>
      </c>
      <c r="M138" s="55">
        <f t="shared" ref="M138" si="34">SUM(M137)</f>
        <v>0</v>
      </c>
      <c r="N138" s="55">
        <f t="shared" ref="N138" si="35">SUM(N137)</f>
        <v>0</v>
      </c>
      <c r="O138" s="55">
        <f t="shared" ref="O138" si="36">SUM(O137)</f>
        <v>0</v>
      </c>
      <c r="P138" s="25">
        <f>SUM(D138:O138)</f>
        <v>5094.28</v>
      </c>
    </row>
    <row r="139" spans="1:154" s="2" customFormat="1" ht="13.5" customHeight="1">
      <c r="B139" s="116"/>
      <c r="C139" s="13"/>
      <c r="D139" s="56"/>
      <c r="E139" s="56"/>
      <c r="F139" s="132"/>
      <c r="G139" s="56"/>
      <c r="H139" s="151"/>
      <c r="I139" s="56"/>
      <c r="J139" s="71"/>
      <c r="K139" s="71"/>
      <c r="L139" s="71"/>
      <c r="M139" s="56"/>
      <c r="N139" s="56"/>
      <c r="O139" s="56"/>
      <c r="P139" s="4"/>
    </row>
    <row r="140" spans="1:154" s="2" customFormat="1" ht="13.5" customHeight="1">
      <c r="A140" s="156" t="s">
        <v>166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8"/>
    </row>
    <row r="141" spans="1:154" s="2" customFormat="1" ht="13.5" customHeight="1">
      <c r="A141" s="41" t="s">
        <v>171</v>
      </c>
      <c r="B141" s="120" t="s">
        <v>169</v>
      </c>
      <c r="C141" s="63" t="s">
        <v>168</v>
      </c>
      <c r="D141" s="60">
        <v>18525.41</v>
      </c>
      <c r="E141" s="75">
        <v>18525.41</v>
      </c>
      <c r="F141" s="73">
        <v>18362.61</v>
      </c>
      <c r="G141" s="60">
        <v>18687.91</v>
      </c>
      <c r="H141" s="58">
        <v>19069.3</v>
      </c>
      <c r="I141" s="99"/>
      <c r="J141" s="75"/>
      <c r="K141" s="75"/>
      <c r="L141" s="75"/>
      <c r="M141" s="75"/>
      <c r="N141" s="74"/>
      <c r="O141" s="74"/>
      <c r="P141" s="126">
        <f>SUM(D141:O141)</f>
        <v>93170.64</v>
      </c>
    </row>
    <row r="142" spans="1:154" ht="13.5" customHeight="1">
      <c r="A142" s="22" t="s">
        <v>0</v>
      </c>
      <c r="B142" s="107"/>
      <c r="C142" s="44"/>
      <c r="D142" s="55">
        <f>SUM(D141)</f>
        <v>18525.41</v>
      </c>
      <c r="E142" s="55">
        <f>E141</f>
        <v>18525.41</v>
      </c>
      <c r="F142" s="100">
        <f>F141</f>
        <v>18362.61</v>
      </c>
      <c r="G142" s="81">
        <f>G141</f>
        <v>18687.91</v>
      </c>
      <c r="H142" s="135">
        <f>H141</f>
        <v>19069.3</v>
      </c>
      <c r="I142" s="55">
        <f>SUM(I141)</f>
        <v>0</v>
      </c>
      <c r="J142" s="81">
        <f>SUM(J141)</f>
        <v>0</v>
      </c>
      <c r="K142" s="55">
        <f>SUM(K141)</f>
        <v>0</v>
      </c>
      <c r="L142" s="81">
        <f>L141</f>
        <v>0</v>
      </c>
      <c r="M142" s="55">
        <f>M141</f>
        <v>0</v>
      </c>
      <c r="N142" s="55">
        <f>SUM(N141)</f>
        <v>0</v>
      </c>
      <c r="O142" s="55">
        <f>SUM(O141)</f>
        <v>0</v>
      </c>
      <c r="P142" s="25">
        <f>SUM(D142:O142)</f>
        <v>93170.64</v>
      </c>
    </row>
    <row r="145" spans="1:16" s="2" customFormat="1" ht="13.5" customHeight="1">
      <c r="A145" s="3"/>
      <c r="B145" s="88"/>
      <c r="C145" s="1"/>
      <c r="D145" s="11"/>
      <c r="E145" s="11"/>
      <c r="F145" s="128"/>
      <c r="G145" s="11"/>
      <c r="H145" s="147"/>
      <c r="I145" s="11"/>
      <c r="J145" s="77"/>
      <c r="K145" s="77"/>
      <c r="L145" s="77"/>
      <c r="M145" s="11"/>
      <c r="N145" s="11"/>
      <c r="O145" s="11"/>
      <c r="P145" s="8"/>
    </row>
    <row r="147" spans="1:16" ht="13.5" customHeight="1">
      <c r="G147" s="136"/>
    </row>
    <row r="65505" spans="16:16" ht="13.5" customHeight="1">
      <c r="P65505" s="8">
        <f>SUM(P71:P65504)</f>
        <v>1559101.2700000003</v>
      </c>
    </row>
  </sheetData>
  <mergeCells count="24">
    <mergeCell ref="A106:P106"/>
    <mergeCell ref="A73:P73"/>
    <mergeCell ref="A69:P69"/>
    <mergeCell ref="A77:P77"/>
    <mergeCell ref="A81:P81"/>
    <mergeCell ref="A88:P88"/>
    <mergeCell ref="A96:P96"/>
    <mergeCell ref="A92:P92"/>
    <mergeCell ref="B1:P1"/>
    <mergeCell ref="A136:P136"/>
    <mergeCell ref="A140:P140"/>
    <mergeCell ref="A119:P119"/>
    <mergeCell ref="A123:P123"/>
    <mergeCell ref="A128:P128"/>
    <mergeCell ref="A132:P132"/>
    <mergeCell ref="A4:P4"/>
    <mergeCell ref="A12:P12"/>
    <mergeCell ref="A110:P110"/>
    <mergeCell ref="A52:P52"/>
    <mergeCell ref="A56:P56"/>
    <mergeCell ref="A60:P60"/>
    <mergeCell ref="A65:P65"/>
    <mergeCell ref="A102:P102"/>
    <mergeCell ref="A115:P115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55" fitToWidth="0" fitToHeight="0" orientation="landscape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DESKTOP-O49EPK8</cp:lastModifiedBy>
  <cp:lastPrinted>2023-06-13T18:26:14Z</cp:lastPrinted>
  <dcterms:created xsi:type="dcterms:W3CDTF">2011-09-02T13:51:41Z</dcterms:created>
  <dcterms:modified xsi:type="dcterms:W3CDTF">2023-06-26T17:35:40Z</dcterms:modified>
</cp:coreProperties>
</file>